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'BS'!$A$1:$I$60</definedName>
    <definedName name="_xlnm.Print_Area" localSheetId="2">'CF'!$A$1:$J$63</definedName>
    <definedName name="_xlnm.Print_Area" localSheetId="3">'Equity'!$A$1:$R$56</definedName>
    <definedName name="_xlnm.Print_Area" localSheetId="0">'IS'!$A$1:$I$55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<sst xmlns="http://schemas.openxmlformats.org/spreadsheetml/2006/main" count="185" uniqueCount="140">
  <si>
    <t>RM'000</t>
  </si>
  <si>
    <t>Reserves</t>
  </si>
  <si>
    <t>Revenue</t>
  </si>
  <si>
    <t>Inventories</t>
  </si>
  <si>
    <t>*</t>
  </si>
  <si>
    <t>Operating profit before changes in working capital</t>
  </si>
  <si>
    <t>Capital</t>
  </si>
  <si>
    <t>Total</t>
  </si>
  <si>
    <t>Profits</t>
  </si>
  <si>
    <t>Other investments</t>
  </si>
  <si>
    <t>Cash and bank balances</t>
  </si>
  <si>
    <t>Property, plant and equipment</t>
  </si>
  <si>
    <t>Net change in current assets</t>
  </si>
  <si>
    <t>Net change in current liabilities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</si>
  <si>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</si>
  <si>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</si>
  <si>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</si>
  <si>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</si>
  <si>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</si>
  <si>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</si>
  <si>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</si>
  <si>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</si>
  <si>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</si>
  <si>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</si>
  <si>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Total equity</t>
  </si>
  <si>
    <t xml:space="preserve">Reserve on 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</si>
  <si>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</si>
  <si>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</si>
  <si>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</si>
  <si>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</si>
  <si>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</si>
  <si>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</si>
  <si>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</si>
  <si>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</si>
  <si>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</si>
  <si>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</si>
  <si>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</si>
  <si>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</si>
  <si>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</si>
  <si>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</si>
  <si>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</si>
  <si>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</si>
  <si>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</si>
  <si>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</si>
  <si>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</si>
  <si>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</si>
  <si>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</si>
  <si>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</si>
  <si>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</si>
  <si>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</si>
  <si>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</si>
  <si>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</si>
  <si>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</si>
  <si>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</si>
  <si>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</si>
  <si>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</si>
  <si>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Non-cash items</t>
  </si>
  <si>
    <t>Non-operating items</t>
  </si>
  <si>
    <t>Changes in working capital:</t>
  </si>
  <si>
    <t>Cash and cash equivalents comprised the following:</t>
  </si>
  <si>
    <t>Cash Flows From Operating Activities</t>
  </si>
  <si>
    <t>Net Change in Cash and Cash Equivalents</t>
  </si>
  <si>
    <t>Balance at 1 January 2006</t>
  </si>
  <si>
    <t>Investment in associated companies</t>
  </si>
  <si>
    <t>Consolidation</t>
  </si>
  <si>
    <t>Trade and other receivables</t>
  </si>
  <si>
    <t>Amount owing by related companies</t>
  </si>
  <si>
    <t>Trade and other payables</t>
  </si>
  <si>
    <t>Amount owing to related companies</t>
  </si>
  <si>
    <t>Retirement benefit obligations</t>
  </si>
  <si>
    <t>31.12.2006</t>
  </si>
  <si>
    <t>Amount owing by holding company</t>
  </si>
  <si>
    <t>Net cash flows from operating activities</t>
  </si>
  <si>
    <t>Non-Current Assets</t>
  </si>
  <si>
    <t>Adjustments for:</t>
  </si>
  <si>
    <t>Balance at 1 January 2007</t>
  </si>
  <si>
    <t>Bank overdraft</t>
  </si>
  <si>
    <t>Issue of ordinary shares</t>
  </si>
  <si>
    <t>Effect of adopting FRS 3</t>
  </si>
  <si>
    <t>Share issue expenses</t>
  </si>
  <si>
    <t>Net expenses recognised directly in equity</t>
  </si>
  <si>
    <t>Exchange differences</t>
  </si>
  <si>
    <t>Prepaid lease payments</t>
  </si>
  <si>
    <t>Preceding Year</t>
  </si>
  <si>
    <t>Tax liabilities</t>
  </si>
  <si>
    <t>Amount owing to an associated company</t>
  </si>
  <si>
    <t>Deposits with licensed banks</t>
  </si>
  <si>
    <t>Arising from acquisition of subsidiary companies</t>
  </si>
  <si>
    <t>(The Condensed Consolidated Income Statement should be read in conjunction with the Annual Financial Report for the year ended 31 December 2006)</t>
  </si>
  <si>
    <t>(The Condensed Consolidated Balance Sheet should be read in conjunction with the Annual Financial Report for the year ended 31 December 2006)</t>
  </si>
  <si>
    <t>(The Condensed Consolidated Cash Flow Statement should be read in conjunction with the Annual Financial Report for the year ended 31 December 2006)</t>
  </si>
  <si>
    <t>(The Condensed Consolidated Statement of Changes in Equity should be read in conjunction with the Annual Financial Report for the year ended 31 December 2006)</t>
  </si>
  <si>
    <t>Finance costs</t>
  </si>
  <si>
    <t>Share of result in associated company</t>
  </si>
  <si>
    <t>Equity holders of the Company</t>
  </si>
  <si>
    <t>Equity attributable to equity holders of the Company</t>
  </si>
  <si>
    <t xml:space="preserve"> ordinary equity holders of the Company (RM)</t>
  </si>
  <si>
    <t>*  Denotes RM100</t>
  </si>
  <si>
    <t>&lt;--------------------------- Attributable to Equity Holders of the Company ---------------------------&gt;</t>
  </si>
  <si>
    <t>Sub-total</t>
  </si>
  <si>
    <t>Borrowings</t>
  </si>
  <si>
    <t>Dividend paid</t>
  </si>
  <si>
    <t>(*)</t>
  </si>
  <si>
    <t>Profit from operations</t>
  </si>
  <si>
    <t>Equity investments</t>
  </si>
  <si>
    <t>Dividend and ICULS interest paid</t>
  </si>
  <si>
    <t>Profit for the period</t>
  </si>
  <si>
    <t>Cash Flows From Investing Activities</t>
  </si>
  <si>
    <t>Net cash flows used in investing activities</t>
  </si>
  <si>
    <t>Cash Flows From Financing Activities</t>
  </si>
  <si>
    <t>Effect of Exchange Rate Changes</t>
  </si>
  <si>
    <t>Profit before tax</t>
  </si>
  <si>
    <t>Profit per share attributable to equity holders of the Company:</t>
  </si>
  <si>
    <t>Tax and retirement benefits paid</t>
  </si>
  <si>
    <t>Net cash flows (used in)/from financing activities</t>
  </si>
  <si>
    <t>ICULS</t>
  </si>
  <si>
    <t xml:space="preserve">Equity component of irredeemable convertible </t>
  </si>
  <si>
    <t xml:space="preserve"> unsecured loan stocks ("ICULS")</t>
  </si>
  <si>
    <t xml:space="preserve">  Basic (sen)</t>
  </si>
  <si>
    <t xml:space="preserve">  Diluted (sen)</t>
  </si>
  <si>
    <t>31.12.2007</t>
  </si>
  <si>
    <t>31.12.2006 (*)</t>
  </si>
  <si>
    <t>Represents 10 months performance as the Group was only established on 28 February 2006.</t>
  </si>
  <si>
    <t>As at 31 December 2007</t>
  </si>
  <si>
    <t>For the year ended 31 December 2007</t>
  </si>
  <si>
    <t>Balance at 31 December 2007</t>
  </si>
  <si>
    <t>Balance at 31 December 2006</t>
  </si>
  <si>
    <t>Tax (expenses)/income</t>
  </si>
  <si>
    <t>Share issue expenses paid</t>
  </si>
  <si>
    <t>Proceeds from issue of shares to minority shareholders</t>
  </si>
  <si>
    <t>(*) Represents 10 months cash flow movements as the Group was only established on 28 February 2006.</t>
  </si>
  <si>
    <t>Acquisition of shares from minority shareholders</t>
  </si>
  <si>
    <t>Issuance of shares to minority shareholders</t>
  </si>
  <si>
    <t>Effect of reduction in tax rate</t>
  </si>
  <si>
    <t>Profit for the year</t>
  </si>
  <si>
    <t>Profit for the period attributable to:</t>
  </si>
  <si>
    <t>Amount owing by an associated company</t>
  </si>
  <si>
    <t>Net current assets/(liabilities)</t>
  </si>
  <si>
    <t>Cash and Cash Equivalents at Beginning of Year</t>
  </si>
  <si>
    <t>Cash and Cash Equivalents at End of Year</t>
  </si>
</sst>
</file>

<file path=xl/styles.xml><?xml version="1.0" encoding="utf-8"?>
<styleSheet xmlns="http://schemas.openxmlformats.org/spreadsheetml/2006/main">
  <numFmts count="5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15" applyNumberFormat="1" applyFont="1" applyFill="1" applyAlignment="1">
      <alignment horizontal="center"/>
    </xf>
    <xf numFmtId="199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15" applyNumberFormat="1" applyFont="1" applyFill="1" applyBorder="1" applyAlignment="1">
      <alignment/>
    </xf>
    <xf numFmtId="199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2" xfId="15" applyNumberFormat="1" applyFont="1" applyFill="1" applyBorder="1" applyAlignment="1">
      <alignment/>
    </xf>
    <xf numFmtId="199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99" fontId="12" fillId="0" borderId="3" xfId="15" applyNumberFormat="1" applyFont="1" applyFill="1" applyBorder="1" applyAlignment="1">
      <alignment/>
    </xf>
    <xf numFmtId="199" fontId="12" fillId="0" borderId="4" xfId="15" applyNumberFormat="1" applyFont="1" applyFill="1" applyBorder="1" applyAlignment="1">
      <alignment/>
    </xf>
    <xf numFmtId="199" fontId="12" fillId="0" borderId="5" xfId="15" applyNumberFormat="1" applyFont="1" applyFill="1" applyBorder="1" applyAlignment="1">
      <alignment/>
    </xf>
    <xf numFmtId="199" fontId="12" fillId="0" borderId="6" xfId="15" applyNumberFormat="1" applyFont="1" applyFill="1" applyBorder="1" applyAlignment="1">
      <alignment/>
    </xf>
    <xf numFmtId="199" fontId="12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99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99" fontId="14" fillId="0" borderId="0" xfId="15" applyNumberFormat="1" applyFont="1" applyFill="1" applyAlignment="1">
      <alignment/>
    </xf>
    <xf numFmtId="199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37" fontId="12" fillId="0" borderId="0" xfId="15" applyNumberFormat="1" applyFont="1" applyFill="1" applyAlignment="1">
      <alignment horizontal="right"/>
    </xf>
    <xf numFmtId="0" fontId="12" fillId="0" borderId="0" xfId="0" applyFont="1" applyFill="1" applyAlignment="1" quotePrefix="1">
      <alignment horizontal="left"/>
    </xf>
    <xf numFmtId="199" fontId="12" fillId="0" borderId="8" xfId="15" applyNumberFormat="1" applyFont="1" applyFill="1" applyBorder="1" applyAlignment="1">
      <alignment/>
    </xf>
    <xf numFmtId="43" fontId="12" fillId="0" borderId="8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199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15" applyNumberFormat="1" applyFont="1" applyFill="1" applyBorder="1" applyAlignment="1">
      <alignment horizontal="center"/>
    </xf>
    <xf numFmtId="199" fontId="14" fillId="0" borderId="0" xfId="15" applyNumberFormat="1" applyFont="1" applyFill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199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15" applyNumberFormat="1" applyFont="1" applyFill="1" applyBorder="1" applyAlignment="1">
      <alignment horizontal="right"/>
    </xf>
    <xf numFmtId="199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9" fontId="12" fillId="0" borderId="0" xfId="15" applyNumberFormat="1" applyFont="1" applyFill="1" applyBorder="1" applyAlignment="1" quotePrefix="1">
      <alignment horizontal="center"/>
    </xf>
    <xf numFmtId="199" fontId="12" fillId="0" borderId="0" xfId="15" applyNumberFormat="1" applyFont="1" applyFill="1" applyBorder="1" applyAlignment="1" quotePrefix="1">
      <alignment/>
    </xf>
    <xf numFmtId="199" fontId="16" fillId="0" borderId="0" xfId="0" applyNumberFormat="1" applyFont="1" applyAlignment="1">
      <alignment/>
    </xf>
    <xf numFmtId="199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199" fontId="16" fillId="0" borderId="0" xfId="15" applyNumberFormat="1" applyFont="1" applyAlignment="1">
      <alignment/>
    </xf>
    <xf numFmtId="37" fontId="12" fillId="0" borderId="0" xfId="0" applyNumberFormat="1" applyFont="1" applyFill="1" applyAlignment="1">
      <alignment/>
    </xf>
    <xf numFmtId="199" fontId="12" fillId="0" borderId="9" xfId="15" applyNumberFormat="1" applyFont="1" applyFill="1" applyBorder="1" applyAlignment="1">
      <alignment/>
    </xf>
    <xf numFmtId="0" fontId="16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199" fontId="12" fillId="0" borderId="10" xfId="15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99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99" fontId="12" fillId="0" borderId="11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9" fontId="16" fillId="0" borderId="0" xfId="0" applyNumberFormat="1" applyFont="1" applyBorder="1" applyAlignment="1">
      <alignment/>
    </xf>
    <xf numFmtId="0" fontId="16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37" fontId="16" fillId="0" borderId="0" xfId="0" applyNumberFormat="1" applyFont="1" applyBorder="1" applyAlignment="1">
      <alignment/>
    </xf>
    <xf numFmtId="199" fontId="12" fillId="0" borderId="12" xfId="15" applyNumberFormat="1" applyFont="1" applyFill="1" applyBorder="1" applyAlignment="1">
      <alignment/>
    </xf>
    <xf numFmtId="199" fontId="12" fillId="0" borderId="1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99" fontId="12" fillId="0" borderId="6" xfId="15" applyNumberFormat="1" applyFont="1" applyFill="1" applyBorder="1" applyAlignment="1">
      <alignment horizontal="center"/>
    </xf>
    <xf numFmtId="199" fontId="12" fillId="0" borderId="7" xfId="15" applyNumberFormat="1" applyFont="1" applyFill="1" applyBorder="1" applyAlignment="1" quotePrefix="1">
      <alignment horizontal="center"/>
    </xf>
    <xf numFmtId="199" fontId="16" fillId="0" borderId="1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199" fontId="6" fillId="0" borderId="0" xfId="15" applyNumberFormat="1" applyFont="1" applyFill="1" applyAlignment="1" quotePrefix="1">
      <alignment horizontal="center"/>
    </xf>
    <xf numFmtId="0" fontId="17" fillId="0" borderId="0" xfId="0" applyFont="1" applyFill="1" applyAlignment="1" quotePrefix="1">
      <alignment horizontal="left"/>
    </xf>
    <xf numFmtId="199" fontId="0" fillId="0" borderId="0" xfId="0" applyNumberFormat="1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/>
    </xf>
    <xf numFmtId="43" fontId="12" fillId="0" borderId="8" xfId="15" applyNumberFormat="1" applyFont="1" applyFill="1" applyBorder="1" applyAlignment="1">
      <alignment/>
    </xf>
    <xf numFmtId="43" fontId="12" fillId="0" borderId="0" xfId="15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12" fillId="0" borderId="14" xfId="15" applyNumberFormat="1" applyFont="1" applyFill="1" applyBorder="1" applyAlignment="1">
      <alignment/>
    </xf>
    <xf numFmtId="199" fontId="16" fillId="0" borderId="9" xfId="0" applyNumberFormat="1" applyFont="1" applyBorder="1" applyAlignment="1">
      <alignment/>
    </xf>
    <xf numFmtId="199" fontId="12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15" applyNumberFormat="1" applyFont="1" applyFill="1" applyAlignment="1" quotePrefix="1">
      <alignment horizontal="center"/>
    </xf>
    <xf numFmtId="199" fontId="6" fillId="0" borderId="0" xfId="15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.7109375" style="37" customWidth="1"/>
    <col min="2" max="2" width="28.7109375" style="36" customWidth="1"/>
    <col min="3" max="3" width="13.00390625" style="50" customWidth="1"/>
    <col min="4" max="4" width="0.9921875" style="50" customWidth="1"/>
    <col min="5" max="5" width="15.140625" style="50" bestFit="1" customWidth="1"/>
    <col min="6" max="6" width="0.9921875" style="50" customWidth="1"/>
    <col min="7" max="7" width="13.421875" style="50" customWidth="1"/>
    <col min="8" max="8" width="0.85546875" style="50" customWidth="1"/>
    <col min="9" max="9" width="14.28125" style="50" customWidth="1"/>
    <col min="10" max="16384" width="9.140625" style="37" customWidth="1"/>
  </cols>
  <sheetData>
    <row r="1" spans="1:9" s="36" customFormat="1" ht="12">
      <c r="A1" s="34"/>
      <c r="B1" s="34"/>
      <c r="C1" s="35"/>
      <c r="D1" s="35"/>
      <c r="E1" s="35"/>
      <c r="F1" s="35"/>
      <c r="G1" s="35"/>
      <c r="H1" s="35"/>
      <c r="I1" s="35"/>
    </row>
    <row r="2" spans="1:9" s="36" customFormat="1" ht="12">
      <c r="A2" s="34"/>
      <c r="B2" s="34"/>
      <c r="C2" s="35"/>
      <c r="D2" s="35"/>
      <c r="E2" s="35"/>
      <c r="F2" s="35"/>
      <c r="G2" s="35"/>
      <c r="H2" s="35"/>
      <c r="I2" s="35"/>
    </row>
    <row r="3" spans="1:9" s="36" customFormat="1" ht="12">
      <c r="A3" s="34"/>
      <c r="B3" s="34"/>
      <c r="C3" s="35"/>
      <c r="D3" s="35"/>
      <c r="E3" s="35"/>
      <c r="F3" s="35"/>
      <c r="G3" s="35"/>
      <c r="H3" s="35"/>
      <c r="I3" s="35"/>
    </row>
    <row r="4" spans="1:9" s="36" customFormat="1" ht="12">
      <c r="A4" s="34"/>
      <c r="B4" s="34"/>
      <c r="C4" s="35"/>
      <c r="D4" s="35"/>
      <c r="E4" s="35"/>
      <c r="F4" s="35"/>
      <c r="G4" s="35"/>
      <c r="H4" s="35"/>
      <c r="I4" s="35"/>
    </row>
    <row r="5" spans="1:9" s="36" customFormat="1" ht="12">
      <c r="A5" s="34"/>
      <c r="B5" s="34"/>
      <c r="C5" s="35"/>
      <c r="D5" s="35"/>
      <c r="E5" s="35"/>
      <c r="F5" s="35"/>
      <c r="G5" s="35"/>
      <c r="H5" s="35"/>
      <c r="I5" s="35"/>
    </row>
    <row r="6" spans="1:9" s="36" customFormat="1" ht="12">
      <c r="A6" s="34"/>
      <c r="B6" s="34"/>
      <c r="C6" s="35"/>
      <c r="D6" s="35"/>
      <c r="E6" s="35"/>
      <c r="F6" s="35"/>
      <c r="G6" s="35"/>
      <c r="H6" s="35"/>
      <c r="I6" s="35"/>
    </row>
    <row r="7" spans="1:9" s="36" customFormat="1" ht="12">
      <c r="A7" s="34"/>
      <c r="B7" s="34"/>
      <c r="C7" s="35"/>
      <c r="D7" s="35"/>
      <c r="E7" s="35"/>
      <c r="F7" s="35"/>
      <c r="G7" s="35"/>
      <c r="H7" s="35"/>
      <c r="I7" s="35"/>
    </row>
    <row r="8" spans="1:9" s="36" customFormat="1" ht="12">
      <c r="A8" s="34"/>
      <c r="B8" s="34"/>
      <c r="C8" s="35"/>
      <c r="D8" s="35"/>
      <c r="E8" s="35"/>
      <c r="F8" s="35"/>
      <c r="G8" s="35"/>
      <c r="H8" s="35"/>
      <c r="I8" s="35"/>
    </row>
    <row r="9" spans="1:9" s="36" customFormat="1" ht="12.75">
      <c r="A9" s="40" t="s">
        <v>31</v>
      </c>
      <c r="B9" s="34"/>
      <c r="C9" s="35"/>
      <c r="D9" s="35"/>
      <c r="E9" s="35"/>
      <c r="F9" s="35"/>
      <c r="G9" s="35"/>
      <c r="H9" s="35"/>
      <c r="I9" s="35"/>
    </row>
    <row r="10" spans="1:9" s="36" customFormat="1" ht="12.75">
      <c r="A10" s="41" t="s">
        <v>124</v>
      </c>
      <c r="B10" s="34"/>
      <c r="C10" s="35"/>
      <c r="D10" s="35"/>
      <c r="E10" s="35"/>
      <c r="F10" s="35"/>
      <c r="G10" s="35"/>
      <c r="H10" s="35"/>
      <c r="I10" s="35"/>
    </row>
    <row r="11" spans="1:9" s="36" customFormat="1" ht="12.75">
      <c r="A11" s="40" t="s">
        <v>32</v>
      </c>
      <c r="B11" s="34"/>
      <c r="C11" s="35"/>
      <c r="D11" s="35"/>
      <c r="E11" s="35"/>
      <c r="F11" s="35"/>
      <c r="G11" s="35"/>
      <c r="H11" s="35"/>
      <c r="I11" s="35"/>
    </row>
    <row r="12" spans="1:9" s="36" customFormat="1" ht="12">
      <c r="A12" s="34"/>
      <c r="B12" s="34"/>
      <c r="C12" s="35"/>
      <c r="D12" s="35"/>
      <c r="E12" s="35"/>
      <c r="F12" s="35"/>
      <c r="G12" s="35"/>
      <c r="H12" s="35"/>
      <c r="I12" s="35"/>
    </row>
    <row r="13" spans="2:9" s="36" customFormat="1" ht="12">
      <c r="B13" s="34"/>
      <c r="C13" s="137" t="s">
        <v>41</v>
      </c>
      <c r="D13" s="138"/>
      <c r="E13" s="138"/>
      <c r="F13" s="35"/>
      <c r="G13" s="137" t="s">
        <v>42</v>
      </c>
      <c r="H13" s="138"/>
      <c r="I13" s="138"/>
    </row>
    <row r="14" spans="1:9" ht="12">
      <c r="A14" s="39"/>
      <c r="B14" s="34"/>
      <c r="C14" s="42" t="s">
        <v>33</v>
      </c>
      <c r="D14" s="38"/>
      <c r="E14" s="116" t="s">
        <v>83</v>
      </c>
      <c r="F14" s="18"/>
      <c r="G14" s="42" t="s">
        <v>37</v>
      </c>
      <c r="H14" s="38"/>
      <c r="I14" s="42" t="s">
        <v>40</v>
      </c>
    </row>
    <row r="15" spans="1:9" ht="12">
      <c r="A15" s="39"/>
      <c r="B15" s="34"/>
      <c r="C15" s="42" t="s">
        <v>34</v>
      </c>
      <c r="D15" s="38"/>
      <c r="E15" s="42" t="s">
        <v>36</v>
      </c>
      <c r="F15" s="18"/>
      <c r="G15" s="42" t="s">
        <v>38</v>
      </c>
      <c r="H15" s="38"/>
      <c r="I15" s="42" t="s">
        <v>38</v>
      </c>
    </row>
    <row r="16" spans="1:9" ht="12">
      <c r="A16" s="39"/>
      <c r="B16" s="34"/>
      <c r="C16" s="8" t="s">
        <v>35</v>
      </c>
      <c r="D16" s="44"/>
      <c r="E16" s="8" t="s">
        <v>35</v>
      </c>
      <c r="F16" s="18"/>
      <c r="G16" s="45" t="s">
        <v>39</v>
      </c>
      <c r="H16" s="38"/>
      <c r="I16" s="42" t="s">
        <v>39</v>
      </c>
    </row>
    <row r="17" spans="1:9" ht="12">
      <c r="A17" s="39"/>
      <c r="B17" s="34"/>
      <c r="C17" s="8" t="s">
        <v>120</v>
      </c>
      <c r="D17" s="44"/>
      <c r="E17" s="8" t="s">
        <v>70</v>
      </c>
      <c r="F17" s="18"/>
      <c r="G17" s="8" t="s">
        <v>120</v>
      </c>
      <c r="H17" s="8"/>
      <c r="I17" s="8" t="s">
        <v>121</v>
      </c>
    </row>
    <row r="18" spans="1:9" ht="12">
      <c r="A18" s="39"/>
      <c r="B18" s="34"/>
      <c r="C18" s="42" t="s">
        <v>0</v>
      </c>
      <c r="D18" s="46"/>
      <c r="E18" s="42" t="s">
        <v>0</v>
      </c>
      <c r="F18" s="46"/>
      <c r="G18" s="42" t="s">
        <v>0</v>
      </c>
      <c r="H18" s="46"/>
      <c r="I18" s="42" t="s">
        <v>0</v>
      </c>
    </row>
    <row r="19" spans="1:9" ht="12">
      <c r="A19" s="39"/>
      <c r="B19" s="34"/>
      <c r="C19" s="47"/>
      <c r="D19" s="48"/>
      <c r="E19" s="49"/>
      <c r="F19" s="48"/>
      <c r="G19" s="49"/>
      <c r="H19" s="48"/>
      <c r="I19" s="49"/>
    </row>
    <row r="20" spans="1:9" ht="12">
      <c r="A20" s="39" t="s">
        <v>2</v>
      </c>
      <c r="B20" s="34"/>
      <c r="C20" s="14">
        <f>+G20-431630</f>
        <v>220923</v>
      </c>
      <c r="D20" s="14"/>
      <c r="E20" s="14">
        <f>I20-234109</f>
        <v>126991</v>
      </c>
      <c r="F20" s="14"/>
      <c r="G20" s="14">
        <v>652553</v>
      </c>
      <c r="H20" s="51"/>
      <c r="I20" s="14">
        <v>361100</v>
      </c>
    </row>
    <row r="21" spans="1:9" ht="12">
      <c r="A21" s="39"/>
      <c r="B21" s="34"/>
      <c r="C21" s="14"/>
      <c r="D21" s="14"/>
      <c r="E21" s="14"/>
      <c r="F21" s="14"/>
      <c r="G21" s="14"/>
      <c r="H21" s="14"/>
      <c r="I21" s="14"/>
    </row>
    <row r="22" spans="1:9" ht="12">
      <c r="A22" s="39" t="s">
        <v>14</v>
      </c>
      <c r="B22" s="39"/>
      <c r="C22" s="14">
        <f>+G22+335679</f>
        <v>-141273</v>
      </c>
      <c r="D22" s="18"/>
      <c r="E22" s="18">
        <f>I22+213461</f>
        <v>-112953</v>
      </c>
      <c r="F22" s="18"/>
      <c r="G22" s="14">
        <f>-G20-G24+G26</f>
        <v>-476952</v>
      </c>
      <c r="H22" s="18"/>
      <c r="I22" s="14">
        <f>-I20-I24+I26</f>
        <v>-326414</v>
      </c>
    </row>
    <row r="23" spans="1:9" ht="12">
      <c r="A23" s="136"/>
      <c r="B23" s="136"/>
      <c r="C23" s="18"/>
      <c r="D23" s="18"/>
      <c r="E23" s="18"/>
      <c r="F23" s="18"/>
      <c r="G23" s="18"/>
      <c r="H23" s="18"/>
      <c r="I23" s="18"/>
    </row>
    <row r="24" spans="1:9" ht="12">
      <c r="A24" s="39" t="s">
        <v>15</v>
      </c>
      <c r="B24" s="34"/>
      <c r="C24" s="15">
        <f>+G24-6269</f>
        <v>2674</v>
      </c>
      <c r="D24" s="12"/>
      <c r="E24" s="15">
        <f>I24-2339</f>
        <v>1116</v>
      </c>
      <c r="F24" s="12"/>
      <c r="G24" s="15">
        <v>8943</v>
      </c>
      <c r="H24" s="12"/>
      <c r="I24" s="15">
        <v>3455</v>
      </c>
    </row>
    <row r="25" spans="1:9" ht="12">
      <c r="A25" s="39"/>
      <c r="B25" s="34"/>
      <c r="C25" s="18"/>
      <c r="D25" s="18"/>
      <c r="E25" s="18"/>
      <c r="F25" s="18"/>
      <c r="G25" s="18"/>
      <c r="H25" s="18"/>
      <c r="I25" s="18"/>
    </row>
    <row r="26" spans="1:9" ht="12">
      <c r="A26" s="54" t="s">
        <v>103</v>
      </c>
      <c r="B26" s="34"/>
      <c r="C26" s="18">
        <f>SUM(C20:C24)</f>
        <v>82324</v>
      </c>
      <c r="D26" s="18"/>
      <c r="E26" s="18">
        <f>SUM(E20:E24)</f>
        <v>15154</v>
      </c>
      <c r="F26" s="18"/>
      <c r="G26" s="18">
        <v>184544</v>
      </c>
      <c r="H26" s="18"/>
      <c r="I26" s="18">
        <v>38141</v>
      </c>
    </row>
    <row r="27" spans="1:9" ht="12">
      <c r="A27" s="39"/>
      <c r="B27" s="34"/>
      <c r="C27" s="14"/>
      <c r="D27" s="18"/>
      <c r="E27" s="14"/>
      <c r="F27" s="18"/>
      <c r="G27" s="18"/>
      <c r="H27" s="18"/>
      <c r="I27" s="18"/>
    </row>
    <row r="28" spans="1:9" ht="12">
      <c r="A28" s="54" t="s">
        <v>92</v>
      </c>
      <c r="B28" s="34"/>
      <c r="C28" s="14">
        <f>+G28+19359</f>
        <v>-6608</v>
      </c>
      <c r="D28" s="14"/>
      <c r="E28" s="14">
        <f>I28+19140</f>
        <v>-4893</v>
      </c>
      <c r="F28" s="14"/>
      <c r="G28" s="14">
        <v>-25967</v>
      </c>
      <c r="H28" s="14"/>
      <c r="I28" s="14">
        <v>-24033</v>
      </c>
    </row>
    <row r="29" spans="1:9" ht="12">
      <c r="A29" s="39"/>
      <c r="B29" s="34"/>
      <c r="C29" s="14"/>
      <c r="D29" s="14"/>
      <c r="E29" s="14"/>
      <c r="F29" s="14"/>
      <c r="G29" s="14"/>
      <c r="H29" s="14"/>
      <c r="I29" s="14"/>
    </row>
    <row r="30" spans="1:9" ht="12">
      <c r="A30" s="54" t="s">
        <v>93</v>
      </c>
      <c r="B30" s="34"/>
      <c r="C30" s="15">
        <f>+G30-8</f>
        <v>0</v>
      </c>
      <c r="D30" s="18"/>
      <c r="E30" s="15">
        <f>I30-9</f>
        <v>15</v>
      </c>
      <c r="F30" s="18"/>
      <c r="G30" s="15">
        <v>8</v>
      </c>
      <c r="H30" s="18"/>
      <c r="I30" s="15">
        <v>24</v>
      </c>
    </row>
    <row r="31" spans="1:9" ht="12">
      <c r="A31" s="39"/>
      <c r="B31" s="39"/>
      <c r="C31" s="14"/>
      <c r="D31" s="39"/>
      <c r="E31" s="14"/>
      <c r="F31" s="39"/>
      <c r="G31" s="53"/>
      <c r="H31" s="39"/>
      <c r="I31" s="35"/>
    </row>
    <row r="32" spans="1:9" ht="12">
      <c r="A32" s="54" t="s">
        <v>111</v>
      </c>
      <c r="B32" s="34"/>
      <c r="C32" s="46">
        <f>SUM(C25:C30)</f>
        <v>75716</v>
      </c>
      <c r="D32" s="46"/>
      <c r="E32" s="46">
        <f>SUM(E25:E30)</f>
        <v>10276</v>
      </c>
      <c r="F32" s="46">
        <f>+F26+F30</f>
        <v>0</v>
      </c>
      <c r="G32" s="46">
        <f>SUM(G25:G30)</f>
        <v>158585</v>
      </c>
      <c r="H32" s="46">
        <f>+H26+H30</f>
        <v>0</v>
      </c>
      <c r="I32" s="46">
        <f>SUM(I25:I30)</f>
        <v>14132</v>
      </c>
    </row>
    <row r="33" spans="1:9" ht="12">
      <c r="A33" s="39"/>
      <c r="B33" s="34"/>
      <c r="C33" s="46"/>
      <c r="D33" s="46"/>
      <c r="E33" s="46"/>
      <c r="F33" s="46"/>
      <c r="G33" s="46"/>
      <c r="H33" s="46"/>
      <c r="I33" s="46"/>
    </row>
    <row r="34" spans="1:9" ht="12">
      <c r="A34" s="39" t="s">
        <v>127</v>
      </c>
      <c r="B34" s="34"/>
      <c r="C34" s="15">
        <f>+G34+23840</f>
        <v>-1934</v>
      </c>
      <c r="D34" s="18"/>
      <c r="E34" s="15">
        <f>I34+4288</f>
        <v>4574</v>
      </c>
      <c r="F34" s="18"/>
      <c r="G34" s="15">
        <v>-25774</v>
      </c>
      <c r="H34" s="18"/>
      <c r="I34" s="15">
        <v>286</v>
      </c>
    </row>
    <row r="35" spans="1:9" ht="12">
      <c r="A35" s="39"/>
      <c r="B35" s="34"/>
      <c r="C35" s="18"/>
      <c r="D35" s="18"/>
      <c r="E35" s="18"/>
      <c r="F35" s="18"/>
      <c r="G35" s="18"/>
      <c r="H35" s="18"/>
      <c r="I35" s="18"/>
    </row>
    <row r="36" spans="1:9" ht="12.75" thickBot="1">
      <c r="A36" s="54" t="s">
        <v>106</v>
      </c>
      <c r="B36" s="34"/>
      <c r="C36" s="55">
        <f aca="true" t="shared" si="0" ref="C36:I36">+C32+C34</f>
        <v>73782</v>
      </c>
      <c r="D36" s="50">
        <f t="shared" si="0"/>
        <v>0</v>
      </c>
      <c r="E36" s="55">
        <f t="shared" si="0"/>
        <v>14850</v>
      </c>
      <c r="F36" s="18">
        <f t="shared" si="0"/>
        <v>0</v>
      </c>
      <c r="G36" s="55">
        <f t="shared" si="0"/>
        <v>132811</v>
      </c>
      <c r="H36" s="18">
        <f t="shared" si="0"/>
        <v>0</v>
      </c>
      <c r="I36" s="55">
        <f t="shared" si="0"/>
        <v>14418</v>
      </c>
    </row>
    <row r="37" spans="1:9" ht="12">
      <c r="A37" s="39"/>
      <c r="B37" s="34"/>
      <c r="C37" s="14"/>
      <c r="D37" s="18"/>
      <c r="E37" s="14"/>
      <c r="F37" s="18"/>
      <c r="G37" s="14"/>
      <c r="H37" s="18"/>
      <c r="I37" s="14"/>
    </row>
    <row r="38" spans="1:9" ht="12">
      <c r="A38" s="54" t="s">
        <v>135</v>
      </c>
      <c r="B38" s="34"/>
      <c r="C38" s="14"/>
      <c r="D38" s="18"/>
      <c r="E38" s="14"/>
      <c r="F38" s="18"/>
      <c r="G38" s="14"/>
      <c r="H38" s="18"/>
      <c r="I38" s="14"/>
    </row>
    <row r="39" spans="1:9" ht="12">
      <c r="A39" s="39"/>
      <c r="B39" s="34"/>
      <c r="C39" s="14"/>
      <c r="D39" s="18"/>
      <c r="E39" s="14"/>
      <c r="F39" s="18"/>
      <c r="G39" s="14"/>
      <c r="H39" s="18"/>
      <c r="I39" s="14"/>
    </row>
    <row r="40" spans="1:9" ht="12">
      <c r="A40" s="54" t="s">
        <v>94</v>
      </c>
      <c r="B40" s="34"/>
      <c r="C40" s="14">
        <f>+G40-52965</f>
        <v>68335</v>
      </c>
      <c r="D40" s="18"/>
      <c r="E40" s="14">
        <f>I40-3395</f>
        <v>15084</v>
      </c>
      <c r="F40" s="18"/>
      <c r="G40" s="14">
        <v>121300</v>
      </c>
      <c r="H40" s="18"/>
      <c r="I40" s="14">
        <v>18479</v>
      </c>
    </row>
    <row r="41" spans="1:9" ht="12">
      <c r="A41" s="39" t="s">
        <v>18</v>
      </c>
      <c r="B41" s="34"/>
      <c r="C41" s="14">
        <f>+G41-6064</f>
        <v>5447</v>
      </c>
      <c r="D41" s="18"/>
      <c r="E41" s="14">
        <f>I41+3827</f>
        <v>-234</v>
      </c>
      <c r="F41" s="18"/>
      <c r="G41" s="14">
        <v>11511</v>
      </c>
      <c r="H41" s="18"/>
      <c r="I41" s="14">
        <v>-4061</v>
      </c>
    </row>
    <row r="42" spans="1:9" ht="12.75" thickBot="1">
      <c r="A42" s="39"/>
      <c r="B42" s="34"/>
      <c r="C42" s="27">
        <f>SUM(C40:C41)</f>
        <v>73782</v>
      </c>
      <c r="D42" s="18"/>
      <c r="E42" s="27">
        <f>SUM(E40:E41)</f>
        <v>14850</v>
      </c>
      <c r="F42" s="18"/>
      <c r="G42" s="27">
        <f>SUM(G40:G41)</f>
        <v>132811</v>
      </c>
      <c r="H42" s="18"/>
      <c r="I42" s="27">
        <f>SUM(I40:I41)</f>
        <v>14418</v>
      </c>
    </row>
    <row r="43" spans="1:9" ht="12">
      <c r="A43" s="43"/>
      <c r="B43" s="34"/>
      <c r="C43" s="18"/>
      <c r="D43" s="18"/>
      <c r="E43" s="18"/>
      <c r="F43" s="18"/>
      <c r="G43" s="18"/>
      <c r="H43" s="18"/>
      <c r="I43" s="18"/>
    </row>
    <row r="44" spans="1:9" ht="12">
      <c r="A44" s="54" t="s">
        <v>112</v>
      </c>
      <c r="B44" s="34"/>
      <c r="C44" s="18"/>
      <c r="D44" s="18"/>
      <c r="E44" s="18"/>
      <c r="F44" s="18"/>
      <c r="G44" s="18"/>
      <c r="H44" s="18"/>
      <c r="I44" s="18"/>
    </row>
    <row r="45" spans="1:9" ht="12">
      <c r="A45" s="43"/>
      <c r="B45" s="34"/>
      <c r="C45" s="18"/>
      <c r="D45" s="18"/>
      <c r="E45" s="18"/>
      <c r="F45" s="18"/>
      <c r="G45" s="18"/>
      <c r="H45" s="18"/>
      <c r="I45" s="18"/>
    </row>
    <row r="46" spans="1:9" ht="12.75" thickBot="1">
      <c r="A46" s="54" t="s">
        <v>118</v>
      </c>
      <c r="B46" s="34"/>
      <c r="C46" s="124">
        <f>+C40/'BS'!$F44*100</f>
        <v>12.91403431521696</v>
      </c>
      <c r="D46" s="18"/>
      <c r="E46" s="124">
        <v>2.85</v>
      </c>
      <c r="F46" s="18"/>
      <c r="G46" s="124">
        <f>+G40/'BS'!$F44*100</f>
        <v>22.92342668377577</v>
      </c>
      <c r="H46" s="18"/>
      <c r="I46" s="56">
        <v>4.15</v>
      </c>
    </row>
    <row r="47" spans="5:9" ht="12">
      <c r="E47" s="18"/>
      <c r="F47" s="18"/>
      <c r="G47" s="18"/>
      <c r="H47" s="18"/>
      <c r="I47" s="125"/>
    </row>
    <row r="48" spans="1:9" ht="12.75" thickBot="1">
      <c r="A48" s="54" t="s">
        <v>119</v>
      </c>
      <c r="B48" s="34"/>
      <c r="C48" s="56">
        <v>10.76</v>
      </c>
      <c r="D48" s="57">
        <f>+D46</f>
        <v>0</v>
      </c>
      <c r="E48" s="56">
        <v>2.46</v>
      </c>
      <c r="F48" s="57">
        <f>+F46</f>
        <v>0</v>
      </c>
      <c r="G48" s="56">
        <v>19.51</v>
      </c>
      <c r="H48" s="57">
        <f>+H46</f>
        <v>0</v>
      </c>
      <c r="I48" s="56">
        <v>3.73</v>
      </c>
    </row>
    <row r="50" spans="1:9" ht="12">
      <c r="A50" s="34"/>
      <c r="B50" s="34"/>
      <c r="C50" s="46"/>
      <c r="D50" s="18"/>
      <c r="E50" s="46"/>
      <c r="F50" s="18"/>
      <c r="G50" s="46"/>
      <c r="H50" s="18"/>
      <c r="I50" s="46"/>
    </row>
    <row r="51" spans="1:9" ht="11.25">
      <c r="A51" s="126" t="s">
        <v>102</v>
      </c>
      <c r="B51" s="126" t="s">
        <v>122</v>
      </c>
      <c r="C51" s="65"/>
      <c r="E51" s="65"/>
      <c r="G51" s="65"/>
      <c r="I51" s="65"/>
    </row>
    <row r="52" spans="1:9" ht="12">
      <c r="A52" s="34"/>
      <c r="B52" s="34"/>
      <c r="C52" s="18"/>
      <c r="D52" s="18"/>
      <c r="E52" s="18"/>
      <c r="F52" s="18"/>
      <c r="G52" s="18"/>
      <c r="H52" s="18"/>
      <c r="I52" s="18"/>
    </row>
    <row r="53" spans="1:9" ht="12" customHeight="1">
      <c r="A53" s="139" t="s">
        <v>88</v>
      </c>
      <c r="B53" s="139"/>
      <c r="C53" s="139"/>
      <c r="D53" s="139"/>
      <c r="E53" s="139"/>
      <c r="F53" s="139"/>
      <c r="G53" s="139"/>
      <c r="H53" s="139"/>
      <c r="I53" s="139"/>
    </row>
    <row r="54" spans="1:9" ht="12" customHeight="1">
      <c r="A54" s="139"/>
      <c r="B54" s="139"/>
      <c r="C54" s="139"/>
      <c r="D54" s="139"/>
      <c r="E54" s="139"/>
      <c r="F54" s="139"/>
      <c r="G54" s="139"/>
      <c r="H54" s="139"/>
      <c r="I54" s="139"/>
    </row>
    <row r="55" ht="12">
      <c r="A55" s="54"/>
    </row>
    <row r="59" ht="12" customHeight="1"/>
    <row r="60" ht="10.5" customHeight="1"/>
    <row r="61" spans="1:9" ht="11.25" customHeight="1">
      <c r="A61" s="43"/>
      <c r="B61" s="34"/>
      <c r="C61" s="60"/>
      <c r="D61" s="14"/>
      <c r="E61" s="60"/>
      <c r="F61" s="14"/>
      <c r="G61" s="60"/>
      <c r="H61" s="14"/>
      <c r="I61" s="60"/>
    </row>
    <row r="62" spans="1:9" ht="10.5" customHeight="1">
      <c r="A62" s="43"/>
      <c r="B62" s="34"/>
      <c r="C62" s="14"/>
      <c r="D62" s="18"/>
      <c r="E62" s="14"/>
      <c r="F62" s="18"/>
      <c r="G62" s="14"/>
      <c r="H62" s="18"/>
      <c r="I62" s="14"/>
    </row>
    <row r="63" spans="1:9" ht="10.5" customHeight="1">
      <c r="A63" s="34"/>
      <c r="B63" s="34"/>
      <c r="C63" s="58"/>
      <c r="D63" s="18"/>
      <c r="E63" s="58"/>
      <c r="F63" s="18"/>
      <c r="G63" s="58"/>
      <c r="H63" s="18"/>
      <c r="I63" s="58"/>
    </row>
    <row r="64" spans="1:9" ht="10.5" customHeight="1">
      <c r="A64" s="43"/>
      <c r="B64" s="34"/>
      <c r="C64" s="14"/>
      <c r="D64" s="14"/>
      <c r="E64" s="14"/>
      <c r="F64" s="14"/>
      <c r="G64" s="14"/>
      <c r="H64" s="14"/>
      <c r="I64" s="14"/>
    </row>
    <row r="65" spans="1:9" ht="10.5" customHeight="1">
      <c r="A65" s="135"/>
      <c r="B65" s="135"/>
      <c r="C65" s="14"/>
      <c r="D65" s="14"/>
      <c r="E65" s="14"/>
      <c r="F65" s="14"/>
      <c r="G65" s="14"/>
      <c r="H65" s="14"/>
      <c r="I65" s="14"/>
    </row>
    <row r="66" spans="1:9" ht="12" customHeight="1">
      <c r="A66" s="34"/>
      <c r="B66" s="61"/>
      <c r="C66" s="14"/>
      <c r="D66" s="14"/>
      <c r="E66" s="14"/>
      <c r="F66" s="14"/>
      <c r="G66" s="62"/>
      <c r="H66" s="14"/>
      <c r="I66" s="14"/>
    </row>
    <row r="67" spans="1:9" ht="10.5" customHeight="1">
      <c r="A67" s="39"/>
      <c r="B67" s="34"/>
      <c r="C67" s="14"/>
      <c r="D67" s="14"/>
      <c r="E67" s="14"/>
      <c r="F67" s="14"/>
      <c r="G67" s="14"/>
      <c r="H67" s="14"/>
      <c r="I67" s="14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5">
    <mergeCell ref="A65:B65"/>
    <mergeCell ref="A23:B23"/>
    <mergeCell ref="C13:E13"/>
    <mergeCell ref="G13:I13"/>
    <mergeCell ref="A53:I54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0"/>
  <sheetViews>
    <sheetView workbookViewId="0" topLeftCell="A47">
      <selection activeCell="K64" sqref="K64"/>
    </sheetView>
  </sheetViews>
  <sheetFormatPr defaultColWidth="9.140625" defaultRowHeight="12.75"/>
  <cols>
    <col min="1" max="1" width="6.28125" style="63" customWidth="1"/>
    <col min="2" max="2" width="20.7109375" style="63" customWidth="1"/>
    <col min="3" max="5" width="9.140625" style="63" customWidth="1"/>
    <col min="6" max="6" width="16.00390625" style="131" customWidth="1"/>
    <col min="7" max="7" width="2.00390625" style="63" customWidth="1"/>
    <col min="8" max="8" width="15.8515625" style="63" bestFit="1" customWidth="1"/>
    <col min="9" max="9" width="1.7109375" style="63" customWidth="1"/>
    <col min="10" max="16384" width="9.140625" style="63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27</v>
      </c>
      <c r="B7" s="37"/>
      <c r="C7" s="2"/>
      <c r="D7" s="3"/>
      <c r="E7" s="3"/>
      <c r="F7" s="18"/>
      <c r="G7" s="18"/>
      <c r="H7" s="14"/>
    </row>
    <row r="8" spans="1:8" ht="12.75">
      <c r="A8" s="19" t="s">
        <v>123</v>
      </c>
      <c r="B8" s="37"/>
      <c r="C8" s="2"/>
      <c r="D8" s="3"/>
      <c r="E8" s="3"/>
      <c r="F8" s="18"/>
      <c r="G8" s="18"/>
      <c r="H8" s="14"/>
    </row>
    <row r="9" spans="1:8" ht="12.75">
      <c r="A9" s="9" t="s">
        <v>32</v>
      </c>
      <c r="B9" s="37"/>
      <c r="C9" s="2"/>
      <c r="D9" s="3"/>
      <c r="E9" s="3"/>
      <c r="F9" s="18"/>
      <c r="G9" s="18"/>
      <c r="H9" s="14"/>
    </row>
    <row r="10" spans="1:8" ht="12.75">
      <c r="A10" s="4"/>
      <c r="B10" s="4"/>
      <c r="C10" s="52"/>
      <c r="D10" s="46"/>
      <c r="E10" s="46"/>
      <c r="F10" s="20" t="s">
        <v>45</v>
      </c>
      <c r="G10" s="46"/>
      <c r="H10" s="20" t="s">
        <v>47</v>
      </c>
    </row>
    <row r="11" spans="1:8" ht="12.75">
      <c r="A11" s="4"/>
      <c r="B11" s="4"/>
      <c r="C11" s="52"/>
      <c r="D11" s="46"/>
      <c r="E11" s="46"/>
      <c r="F11" s="8" t="s">
        <v>44</v>
      </c>
      <c r="G11" s="46"/>
      <c r="H11" s="8" t="s">
        <v>46</v>
      </c>
    </row>
    <row r="12" spans="1:8" ht="12.75">
      <c r="A12" s="5"/>
      <c r="B12" s="5"/>
      <c r="C12" s="52"/>
      <c r="D12" s="46"/>
      <c r="E12" s="46"/>
      <c r="F12" s="21" t="s">
        <v>120</v>
      </c>
      <c r="G12" s="46"/>
      <c r="H12" s="21" t="s">
        <v>70</v>
      </c>
    </row>
    <row r="13" spans="1:8" ht="12.75">
      <c r="A13" s="5"/>
      <c r="B13" s="5"/>
      <c r="C13" s="52"/>
      <c r="D13" s="46"/>
      <c r="E13" s="46"/>
      <c r="F13" s="64" t="s">
        <v>0</v>
      </c>
      <c r="G13" s="62"/>
      <c r="H13" s="64" t="s">
        <v>0</v>
      </c>
    </row>
    <row r="14" spans="1:8" ht="12.75">
      <c r="A14" s="110" t="s">
        <v>73</v>
      </c>
      <c r="B14" s="5"/>
      <c r="C14" s="52"/>
      <c r="D14" s="46"/>
      <c r="E14" s="46"/>
      <c r="F14" s="129"/>
      <c r="G14" s="46"/>
      <c r="H14" s="6"/>
    </row>
    <row r="15" spans="1:8" ht="12.75">
      <c r="A15" s="12" t="s">
        <v>11</v>
      </c>
      <c r="B15" s="13"/>
      <c r="C15" s="34"/>
      <c r="D15" s="18"/>
      <c r="E15" s="18"/>
      <c r="F15" s="14">
        <v>1191440</v>
      </c>
      <c r="G15" s="18"/>
      <c r="H15" s="14">
        <v>1153792</v>
      </c>
    </row>
    <row r="16" spans="1:8" ht="12.75">
      <c r="A16" s="12" t="s">
        <v>82</v>
      </c>
      <c r="B16" s="13"/>
      <c r="C16" s="34"/>
      <c r="D16" s="18"/>
      <c r="E16" s="18"/>
      <c r="F16" s="14">
        <v>848986</v>
      </c>
      <c r="G16" s="18"/>
      <c r="H16" s="14">
        <v>864440</v>
      </c>
    </row>
    <row r="17" spans="1:8" ht="12.75">
      <c r="A17" s="33" t="s">
        <v>63</v>
      </c>
      <c r="B17" s="13"/>
      <c r="C17" s="34"/>
      <c r="D17" s="18"/>
      <c r="E17" s="18"/>
      <c r="F17" s="18">
        <v>19791</v>
      </c>
      <c r="G17" s="18"/>
      <c r="H17" s="14">
        <v>112294</v>
      </c>
    </row>
    <row r="18" spans="1:8" ht="12.75">
      <c r="A18" s="34" t="s">
        <v>9</v>
      </c>
      <c r="B18" s="37"/>
      <c r="C18" s="36"/>
      <c r="D18" s="50"/>
      <c r="E18" s="50"/>
      <c r="F18" s="18">
        <v>1225</v>
      </c>
      <c r="G18" s="65"/>
      <c r="H18" s="14">
        <v>2774</v>
      </c>
    </row>
    <row r="19" spans="1:8" ht="12.75">
      <c r="A19" s="12" t="s">
        <v>16</v>
      </c>
      <c r="B19" s="39"/>
      <c r="C19" s="34"/>
      <c r="D19" s="18"/>
      <c r="E19" s="18"/>
      <c r="F19" s="18">
        <v>21695</v>
      </c>
      <c r="G19" s="50"/>
      <c r="H19" s="14">
        <v>21695</v>
      </c>
    </row>
    <row r="20" spans="1:8" ht="12.75">
      <c r="A20" s="12" t="s">
        <v>43</v>
      </c>
      <c r="B20" s="39"/>
      <c r="C20" s="34"/>
      <c r="D20" s="18"/>
      <c r="E20" s="18"/>
      <c r="F20" s="18">
        <v>23429</v>
      </c>
      <c r="G20" s="50"/>
      <c r="H20" s="14">
        <v>33285</v>
      </c>
    </row>
    <row r="21" spans="1:8" ht="12.75">
      <c r="A21" s="12"/>
      <c r="B21" s="39"/>
      <c r="C21" s="34"/>
      <c r="D21" s="18"/>
      <c r="E21" s="18"/>
      <c r="F21" s="17">
        <f>SUM(F15:F20)</f>
        <v>2106566</v>
      </c>
      <c r="G21" s="50"/>
      <c r="H21" s="17">
        <f>SUM(H15:H20)</f>
        <v>2188280</v>
      </c>
    </row>
    <row r="22" spans="1:8" ht="12.75">
      <c r="A22" s="59"/>
      <c r="B22" s="37"/>
      <c r="C22" s="36"/>
      <c r="D22" s="50"/>
      <c r="E22" s="50"/>
      <c r="F22" s="50"/>
      <c r="G22" s="50"/>
      <c r="H22" s="50"/>
    </row>
    <row r="23" spans="1:8" ht="12.75">
      <c r="A23" s="23" t="s">
        <v>50</v>
      </c>
      <c r="B23" s="13"/>
      <c r="C23" s="34"/>
      <c r="D23" s="18"/>
      <c r="E23" s="18"/>
      <c r="F23" s="14"/>
      <c r="G23" s="18"/>
      <c r="H23" s="14"/>
    </row>
    <row r="24" spans="1:11" ht="12.75">
      <c r="A24" s="16" t="s">
        <v>3</v>
      </c>
      <c r="B24" s="13"/>
      <c r="C24" s="34"/>
      <c r="D24" s="18"/>
      <c r="E24" s="18"/>
      <c r="F24" s="24">
        <v>42375</v>
      </c>
      <c r="G24" s="18"/>
      <c r="H24" s="24">
        <v>24714</v>
      </c>
      <c r="K24" s="118"/>
    </row>
    <row r="25" spans="1:11" ht="12.75">
      <c r="A25" s="16" t="s">
        <v>65</v>
      </c>
      <c r="B25" s="13"/>
      <c r="C25" s="34"/>
      <c r="D25" s="18"/>
      <c r="E25" s="18"/>
      <c r="F25" s="25">
        <v>117573</v>
      </c>
      <c r="G25" s="18"/>
      <c r="H25" s="25">
        <f>50164+7824</f>
        <v>57988</v>
      </c>
      <c r="K25" s="118"/>
    </row>
    <row r="26" spans="1:8" ht="12.75">
      <c r="A26" s="22" t="s">
        <v>71</v>
      </c>
      <c r="B26" s="13"/>
      <c r="C26" s="34"/>
      <c r="D26" s="18"/>
      <c r="E26" s="18"/>
      <c r="F26" s="25">
        <v>576</v>
      </c>
      <c r="G26" s="18"/>
      <c r="H26" s="25">
        <v>75</v>
      </c>
    </row>
    <row r="27" spans="1:8" ht="12.75">
      <c r="A27" s="16" t="s">
        <v>66</v>
      </c>
      <c r="B27" s="13"/>
      <c r="C27" s="34"/>
      <c r="D27" s="18"/>
      <c r="E27" s="18"/>
      <c r="F27" s="25">
        <v>9349</v>
      </c>
      <c r="G27" s="18"/>
      <c r="H27" s="25">
        <v>6016</v>
      </c>
    </row>
    <row r="28" spans="1:8" ht="12.75">
      <c r="A28" s="16" t="s">
        <v>136</v>
      </c>
      <c r="B28" s="13"/>
      <c r="C28" s="34"/>
      <c r="D28" s="18"/>
      <c r="E28" s="18"/>
      <c r="F28" s="25">
        <v>302</v>
      </c>
      <c r="G28" s="18"/>
      <c r="H28" s="25">
        <v>0</v>
      </c>
    </row>
    <row r="29" spans="1:8" ht="12.75">
      <c r="A29" s="16" t="s">
        <v>49</v>
      </c>
      <c r="B29" s="13"/>
      <c r="C29" s="34"/>
      <c r="D29" s="18"/>
      <c r="E29" s="18"/>
      <c r="F29" s="25">
        <v>7991</v>
      </c>
      <c r="G29" s="18"/>
      <c r="H29" s="25">
        <v>6707</v>
      </c>
    </row>
    <row r="30" spans="1:8" ht="12.75">
      <c r="A30" s="22" t="s">
        <v>86</v>
      </c>
      <c r="B30" s="13"/>
      <c r="C30" s="34"/>
      <c r="D30" s="18"/>
      <c r="E30" s="18"/>
      <c r="F30" s="25">
        <v>35357</v>
      </c>
      <c r="G30" s="18"/>
      <c r="H30" s="25">
        <v>2463</v>
      </c>
    </row>
    <row r="31" spans="1:8" ht="12.75">
      <c r="A31" s="12" t="s">
        <v>10</v>
      </c>
      <c r="B31" s="13"/>
      <c r="C31" s="34"/>
      <c r="D31" s="18"/>
      <c r="E31" s="18"/>
      <c r="F31" s="25">
        <v>9312</v>
      </c>
      <c r="G31" s="18"/>
      <c r="H31" s="112">
        <v>5905</v>
      </c>
    </row>
    <row r="32" spans="1:8" ht="12.75">
      <c r="A32" s="12"/>
      <c r="B32" s="13"/>
      <c r="C32" s="34"/>
      <c r="D32" s="18"/>
      <c r="E32" s="18"/>
      <c r="F32" s="26">
        <f>SUM(F24:F31)</f>
        <v>222835</v>
      </c>
      <c r="G32" s="18"/>
      <c r="H32" s="26">
        <f>SUM(H24:H31)</f>
        <v>103868</v>
      </c>
    </row>
    <row r="33" spans="1:8" ht="12.75">
      <c r="A33" s="23" t="s">
        <v>51</v>
      </c>
      <c r="B33" s="13"/>
      <c r="C33" s="34"/>
      <c r="D33" s="18"/>
      <c r="E33" s="18"/>
      <c r="F33" s="25"/>
      <c r="G33" s="18"/>
      <c r="H33" s="25"/>
    </row>
    <row r="34" spans="1:11" ht="12.75">
      <c r="A34" s="12" t="s">
        <v>67</v>
      </c>
      <c r="B34" s="13"/>
      <c r="C34" s="34"/>
      <c r="D34" s="18"/>
      <c r="E34" s="18"/>
      <c r="F34" s="25">
        <v>109661</v>
      </c>
      <c r="G34" s="18"/>
      <c r="H34" s="25">
        <f>29612+47678</f>
        <v>77290</v>
      </c>
      <c r="K34" s="118"/>
    </row>
    <row r="35" spans="1:8" ht="12.75">
      <c r="A35" s="12" t="s">
        <v>69</v>
      </c>
      <c r="B35" s="13"/>
      <c r="C35" s="34"/>
      <c r="D35" s="18"/>
      <c r="E35" s="18"/>
      <c r="F35" s="25">
        <v>0</v>
      </c>
      <c r="G35" s="18"/>
      <c r="H35" s="25">
        <v>1913</v>
      </c>
    </row>
    <row r="36" spans="1:8" ht="12.75">
      <c r="A36" s="12" t="s">
        <v>68</v>
      </c>
      <c r="B36" s="13"/>
      <c r="C36" s="34"/>
      <c r="D36" s="18"/>
      <c r="E36" s="18"/>
      <c r="F36" s="25">
        <v>45</v>
      </c>
      <c r="G36" s="18"/>
      <c r="H36" s="25">
        <v>41</v>
      </c>
    </row>
    <row r="37" spans="1:8" ht="12.75">
      <c r="A37" s="22" t="s">
        <v>85</v>
      </c>
      <c r="B37" s="13"/>
      <c r="C37" s="34"/>
      <c r="D37" s="18"/>
      <c r="E37" s="18"/>
      <c r="F37" s="25">
        <v>19747</v>
      </c>
      <c r="G37" s="18"/>
      <c r="H37" s="25">
        <v>111154</v>
      </c>
    </row>
    <row r="38" spans="1:8" ht="12.75">
      <c r="A38" s="22" t="s">
        <v>84</v>
      </c>
      <c r="B38" s="13"/>
      <c r="C38" s="34"/>
      <c r="D38" s="18"/>
      <c r="E38" s="18"/>
      <c r="F38" s="25">
        <v>1750</v>
      </c>
      <c r="G38" s="18"/>
      <c r="H38" s="25">
        <v>1024</v>
      </c>
    </row>
    <row r="39" spans="1:8" ht="12.75">
      <c r="A39" s="16" t="s">
        <v>48</v>
      </c>
      <c r="B39" s="13"/>
      <c r="C39" s="34"/>
      <c r="D39" s="18"/>
      <c r="E39" s="18"/>
      <c r="F39" s="25">
        <v>89564</v>
      </c>
      <c r="G39" s="18"/>
      <c r="H39" s="25">
        <v>226134</v>
      </c>
    </row>
    <row r="40" spans="1:8" ht="12.75">
      <c r="A40" s="43"/>
      <c r="B40" s="39"/>
      <c r="C40" s="34"/>
      <c r="D40" s="18"/>
      <c r="E40" s="18"/>
      <c r="F40" s="26">
        <f>SUM(F34:F39)</f>
        <v>220767</v>
      </c>
      <c r="G40" s="18"/>
      <c r="H40" s="26">
        <f>SUM(H34:H39)</f>
        <v>417556</v>
      </c>
    </row>
    <row r="41" spans="1:8" ht="12.75">
      <c r="A41" s="12" t="s">
        <v>137</v>
      </c>
      <c r="B41" s="39"/>
      <c r="C41" s="34"/>
      <c r="D41" s="18"/>
      <c r="E41" s="18"/>
      <c r="F41" s="18">
        <f>+F32-F40</f>
        <v>2068</v>
      </c>
      <c r="G41" s="18"/>
      <c r="H41" s="18">
        <f>+H32-H40</f>
        <v>-313688</v>
      </c>
    </row>
    <row r="42" spans="1:8" ht="13.5" thickBot="1">
      <c r="A42" s="12"/>
      <c r="B42" s="13"/>
      <c r="C42" s="34"/>
      <c r="D42" s="18"/>
      <c r="E42" s="18"/>
      <c r="F42" s="27">
        <f>+F21+F41</f>
        <v>2108634</v>
      </c>
      <c r="G42" s="18"/>
      <c r="H42" s="27">
        <f>+H21+H41</f>
        <v>1874592</v>
      </c>
    </row>
    <row r="43" spans="1:8" ht="12.75">
      <c r="A43" s="59"/>
      <c r="B43" s="37"/>
      <c r="C43" s="36"/>
      <c r="D43" s="50"/>
      <c r="E43" s="50"/>
      <c r="F43" s="50"/>
      <c r="G43" s="50"/>
      <c r="H43" s="50"/>
    </row>
    <row r="44" spans="1:12" ht="12.75">
      <c r="A44" s="12" t="s">
        <v>17</v>
      </c>
      <c r="B44" s="12"/>
      <c r="C44" s="34"/>
      <c r="D44" s="18"/>
      <c r="E44" s="18"/>
      <c r="F44" s="14">
        <v>529153</v>
      </c>
      <c r="G44" s="18"/>
      <c r="H44" s="84">
        <v>529153</v>
      </c>
      <c r="J44" s="118"/>
      <c r="L44" s="118"/>
    </row>
    <row r="45" spans="1:8" ht="12.75">
      <c r="A45" s="16" t="s">
        <v>1</v>
      </c>
      <c r="B45" s="12"/>
      <c r="C45" s="34"/>
      <c r="D45" s="18"/>
      <c r="E45" s="18"/>
      <c r="F45" s="15">
        <v>705057</v>
      </c>
      <c r="G45" s="14"/>
      <c r="H45" s="15">
        <v>595716</v>
      </c>
    </row>
    <row r="46" spans="1:8" ht="12.75">
      <c r="A46" s="22" t="s">
        <v>95</v>
      </c>
      <c r="B46" s="12"/>
      <c r="C46" s="34"/>
      <c r="D46" s="18"/>
      <c r="E46" s="18"/>
      <c r="F46" s="14">
        <f>SUM(F44:F45)</f>
        <v>1234210</v>
      </c>
      <c r="G46" s="14"/>
      <c r="H46" s="14">
        <f>SUM(H44:H45)</f>
        <v>1124869</v>
      </c>
    </row>
    <row r="47" spans="1:8" ht="12.75">
      <c r="A47" s="12" t="s">
        <v>18</v>
      </c>
      <c r="B47" s="12"/>
      <c r="C47" s="34"/>
      <c r="D47" s="18"/>
      <c r="E47" s="18"/>
      <c r="F47" s="15">
        <v>55660</v>
      </c>
      <c r="G47" s="18"/>
      <c r="H47" s="15">
        <v>44149</v>
      </c>
    </row>
    <row r="48" spans="1:8" ht="12.75">
      <c r="A48" s="12" t="s">
        <v>24</v>
      </c>
      <c r="B48" s="12"/>
      <c r="C48" s="34"/>
      <c r="D48" s="18"/>
      <c r="E48" s="18"/>
      <c r="F48" s="14">
        <f>SUM(F46:F47)</f>
        <v>1289870</v>
      </c>
      <c r="G48" s="18"/>
      <c r="H48" s="14">
        <f>SUM(H46:H47)</f>
        <v>1169018</v>
      </c>
    </row>
    <row r="49" spans="1:8" ht="12.75">
      <c r="A49" s="37"/>
      <c r="B49" s="37"/>
      <c r="C49" s="37"/>
      <c r="D49" s="37"/>
      <c r="E49" s="37"/>
      <c r="F49" s="37"/>
      <c r="G49" s="18"/>
      <c r="H49" s="14"/>
    </row>
    <row r="50" spans="1:8" ht="12.75">
      <c r="A50" s="23" t="s">
        <v>52</v>
      </c>
      <c r="B50" s="12"/>
      <c r="C50" s="34"/>
      <c r="D50" s="18"/>
      <c r="E50" s="18"/>
      <c r="F50" s="14"/>
      <c r="G50" s="18"/>
      <c r="H50" s="14"/>
    </row>
    <row r="51" spans="1:8" ht="12.75">
      <c r="A51" s="12" t="s">
        <v>53</v>
      </c>
      <c r="C51" s="34"/>
      <c r="D51" s="18"/>
      <c r="E51" s="18"/>
      <c r="F51" s="24">
        <v>535395</v>
      </c>
      <c r="G51" s="18"/>
      <c r="H51" s="24">
        <v>415260</v>
      </c>
    </row>
    <row r="52" spans="1:8" ht="12.75">
      <c r="A52" s="12" t="s">
        <v>54</v>
      </c>
      <c r="C52" s="34"/>
      <c r="D52" s="18"/>
      <c r="E52" s="18"/>
      <c r="F52" s="28">
        <v>283369</v>
      </c>
      <c r="G52" s="18"/>
      <c r="H52" s="28">
        <v>290314</v>
      </c>
    </row>
    <row r="53" spans="1:8" ht="12.75">
      <c r="A53" s="12"/>
      <c r="C53" s="34"/>
      <c r="D53" s="18"/>
      <c r="E53" s="18"/>
      <c r="F53" s="14">
        <f>SUM(F51:F52)</f>
        <v>818764</v>
      </c>
      <c r="G53" s="18"/>
      <c r="H53" s="14">
        <f>SUM(H51:H52)</f>
        <v>705574</v>
      </c>
    </row>
    <row r="54" spans="1:8" ht="13.5" thickBot="1">
      <c r="A54" s="12"/>
      <c r="B54" s="39"/>
      <c r="C54" s="34"/>
      <c r="D54" s="18"/>
      <c r="E54" s="18"/>
      <c r="F54" s="27">
        <f>+F53+F48</f>
        <v>2108634</v>
      </c>
      <c r="G54" s="18"/>
      <c r="H54" s="27">
        <f>+H53+H48</f>
        <v>1874592</v>
      </c>
    </row>
    <row r="55" spans="1:8" ht="12.75">
      <c r="A55" s="39"/>
      <c r="B55" s="39"/>
      <c r="C55" s="39"/>
      <c r="D55" s="39"/>
      <c r="E55" s="39"/>
      <c r="F55" s="66"/>
      <c r="G55" s="39"/>
      <c r="H55" s="66"/>
    </row>
    <row r="56" spans="1:8" ht="12.75">
      <c r="A56" s="39" t="s">
        <v>55</v>
      </c>
      <c r="B56" s="39"/>
      <c r="C56" s="39"/>
      <c r="D56" s="39"/>
      <c r="E56" s="39"/>
      <c r="F56" s="66"/>
      <c r="G56" s="39"/>
      <c r="H56" s="66"/>
    </row>
    <row r="57" spans="1:8" ht="13.5" thickBot="1">
      <c r="A57" s="54" t="s">
        <v>96</v>
      </c>
      <c r="B57" s="39"/>
      <c r="C57" s="39"/>
      <c r="D57" s="39"/>
      <c r="E57" s="39"/>
      <c r="F57" s="124">
        <f>+(F46)/F44</f>
        <v>2.332425593353907</v>
      </c>
      <c r="G57" s="12"/>
      <c r="H57" s="56">
        <f>+(H46)/H44</f>
        <v>2.1257915952474993</v>
      </c>
    </row>
    <row r="58" spans="1:8" ht="12.75">
      <c r="A58" s="67"/>
      <c r="B58" s="67"/>
      <c r="C58" s="67"/>
      <c r="D58" s="67"/>
      <c r="E58" s="67"/>
      <c r="F58" s="130"/>
      <c r="G58" s="39"/>
      <c r="H58" s="66"/>
    </row>
    <row r="59" spans="1:8" ht="12.75" customHeight="1">
      <c r="A59" s="139" t="s">
        <v>89</v>
      </c>
      <c r="B59" s="139"/>
      <c r="C59" s="139"/>
      <c r="D59" s="139"/>
      <c r="E59" s="139"/>
      <c r="F59" s="139"/>
      <c r="G59" s="139"/>
      <c r="H59" s="139"/>
    </row>
    <row r="60" spans="1:8" ht="12.75">
      <c r="A60" s="139"/>
      <c r="B60" s="139"/>
      <c r="C60" s="139"/>
      <c r="D60" s="139"/>
      <c r="E60" s="139"/>
      <c r="F60" s="139"/>
      <c r="G60" s="139"/>
      <c r="H60" s="139"/>
    </row>
  </sheetData>
  <mergeCells count="1">
    <mergeCell ref="A59:H6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63"/>
  <sheetViews>
    <sheetView workbookViewId="0" topLeftCell="A1">
      <selection activeCell="A27" sqref="A27"/>
    </sheetView>
  </sheetViews>
  <sheetFormatPr defaultColWidth="9.140625" defaultRowHeight="12.75"/>
  <cols>
    <col min="1" max="2" width="1.7109375" style="63" customWidth="1"/>
    <col min="3" max="3" width="6.8515625" style="63" customWidth="1"/>
    <col min="4" max="4" width="14.28125" style="63" customWidth="1"/>
    <col min="5" max="5" width="14.8515625" style="63" customWidth="1"/>
    <col min="6" max="6" width="4.140625" style="63" customWidth="1"/>
    <col min="7" max="7" width="3.28125" style="63" customWidth="1"/>
    <col min="8" max="8" width="15.28125" style="63" customWidth="1"/>
    <col min="9" max="9" width="2.7109375" style="63" customWidth="1"/>
    <col min="10" max="10" width="13.8515625" style="63" customWidth="1"/>
    <col min="11" max="11" width="2.7109375" style="63" customWidth="1"/>
    <col min="12" max="16384" width="9.140625" style="63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28</v>
      </c>
      <c r="C8" s="37"/>
      <c r="D8" s="37"/>
      <c r="E8" s="37"/>
      <c r="F8" s="37"/>
      <c r="G8" s="37"/>
      <c r="H8" s="7"/>
      <c r="I8" s="37"/>
      <c r="J8" s="7"/>
      <c r="K8" s="37"/>
      <c r="L8" s="37"/>
      <c r="M8" s="68"/>
      <c r="N8" s="68"/>
      <c r="O8" s="68"/>
    </row>
    <row r="9" spans="1:15" ht="12.75">
      <c r="A9" s="19" t="s">
        <v>124</v>
      </c>
      <c r="C9" s="37"/>
      <c r="D9" s="2"/>
      <c r="E9" s="39"/>
      <c r="F9" s="39"/>
      <c r="G9" s="39"/>
      <c r="H9" s="66"/>
      <c r="I9" s="39"/>
      <c r="J9" s="39"/>
      <c r="K9" s="37"/>
      <c r="L9" s="37"/>
      <c r="M9" s="68"/>
      <c r="N9" s="68"/>
      <c r="O9" s="68"/>
    </row>
    <row r="10" spans="1:15" ht="12.75">
      <c r="A10" s="9" t="s">
        <v>32</v>
      </c>
      <c r="C10" s="37"/>
      <c r="D10" s="2"/>
      <c r="E10" s="39"/>
      <c r="F10" s="39"/>
      <c r="G10" s="39"/>
      <c r="H10" s="66"/>
      <c r="I10" s="39"/>
      <c r="J10" s="39"/>
      <c r="K10" s="37"/>
      <c r="L10" s="37"/>
      <c r="M10" s="68"/>
      <c r="N10" s="68"/>
      <c r="O10" s="68"/>
    </row>
    <row r="11" spans="2:15" ht="12.75">
      <c r="B11" s="1"/>
      <c r="C11" s="37"/>
      <c r="D11" s="2"/>
      <c r="E11" s="39"/>
      <c r="F11" s="39"/>
      <c r="G11" s="39"/>
      <c r="H11" s="66"/>
      <c r="I11" s="39"/>
      <c r="J11" s="39"/>
      <c r="K11" s="37"/>
      <c r="L11" s="37"/>
      <c r="M11" s="68"/>
      <c r="N11" s="68"/>
      <c r="O11" s="68"/>
    </row>
    <row r="12" spans="1:15" ht="12.75">
      <c r="A12" s="69"/>
      <c r="B12" s="16"/>
      <c r="C12" s="12"/>
      <c r="D12" s="12"/>
      <c r="E12" s="16"/>
      <c r="F12" s="70"/>
      <c r="G12" s="70"/>
      <c r="H12" s="71" t="s">
        <v>37</v>
      </c>
      <c r="I12" s="21"/>
      <c r="J12" s="21" t="s">
        <v>40</v>
      </c>
      <c r="K12" s="37"/>
      <c r="L12" s="37"/>
      <c r="M12" s="68"/>
      <c r="N12" s="68"/>
      <c r="O12" s="68"/>
    </row>
    <row r="13" spans="1:15" ht="12.75">
      <c r="A13" s="69"/>
      <c r="B13" s="12"/>
      <c r="C13" s="12"/>
      <c r="D13" s="16"/>
      <c r="E13" s="12"/>
      <c r="F13" s="12"/>
      <c r="G13" s="12"/>
      <c r="H13" s="64" t="s">
        <v>38</v>
      </c>
      <c r="I13" s="39"/>
      <c r="J13" s="64" t="s">
        <v>38</v>
      </c>
      <c r="K13" s="37"/>
      <c r="L13" s="37"/>
      <c r="M13" s="37"/>
      <c r="N13" s="37"/>
      <c r="O13" s="37"/>
    </row>
    <row r="14" spans="1:15" ht="12.75">
      <c r="A14" s="69"/>
      <c r="B14" s="72"/>
      <c r="C14" s="12"/>
      <c r="D14" s="16"/>
      <c r="E14" s="14"/>
      <c r="F14" s="14"/>
      <c r="G14" s="14"/>
      <c r="H14" s="64" t="s">
        <v>39</v>
      </c>
      <c r="I14" s="18"/>
      <c r="J14" s="64" t="s">
        <v>39</v>
      </c>
      <c r="K14" s="37"/>
      <c r="L14" s="37"/>
      <c r="M14" s="37"/>
      <c r="N14" s="37"/>
      <c r="O14" s="37"/>
    </row>
    <row r="15" spans="1:15" ht="12.75">
      <c r="A15" s="69"/>
      <c r="B15" s="72"/>
      <c r="C15" s="12"/>
      <c r="D15" s="16"/>
      <c r="E15" s="14"/>
      <c r="F15" s="14"/>
      <c r="G15" s="14"/>
      <c r="H15" s="64" t="s">
        <v>120</v>
      </c>
      <c r="I15" s="18"/>
      <c r="J15" s="71" t="s">
        <v>121</v>
      </c>
      <c r="K15" s="37"/>
      <c r="L15" s="37"/>
      <c r="M15" s="37"/>
      <c r="N15" s="37"/>
      <c r="O15" s="37"/>
    </row>
    <row r="16" spans="1:15" ht="12.75">
      <c r="A16" s="69"/>
      <c r="B16" s="72"/>
      <c r="C16" s="12"/>
      <c r="D16" s="16"/>
      <c r="E16" s="14"/>
      <c r="F16" s="14"/>
      <c r="G16" s="14"/>
      <c r="H16" s="64" t="s">
        <v>0</v>
      </c>
      <c r="I16" s="62"/>
      <c r="J16" s="64" t="s">
        <v>0</v>
      </c>
      <c r="K16" s="37"/>
      <c r="L16" s="37"/>
      <c r="M16" s="37"/>
      <c r="N16" s="37"/>
      <c r="O16" s="37"/>
    </row>
    <row r="17" spans="1:15" ht="12.75">
      <c r="A17" s="69"/>
      <c r="B17" s="72"/>
      <c r="C17" s="12"/>
      <c r="D17" s="16"/>
      <c r="E17" s="14"/>
      <c r="F17" s="14"/>
      <c r="G17" s="14"/>
      <c r="H17" s="64"/>
      <c r="I17" s="62"/>
      <c r="J17" s="64"/>
      <c r="K17" s="37"/>
      <c r="L17" s="37"/>
      <c r="M17" s="37"/>
      <c r="N17" s="37"/>
      <c r="O17" s="37"/>
    </row>
    <row r="18" spans="1:15" ht="12.75">
      <c r="A18" s="29" t="s">
        <v>60</v>
      </c>
      <c r="B18" s="72"/>
      <c r="C18" s="12"/>
      <c r="D18" s="16"/>
      <c r="E18" s="14"/>
      <c r="F18" s="14"/>
      <c r="G18" s="14"/>
      <c r="H18" s="14"/>
      <c r="I18" s="18"/>
      <c r="J18" s="18"/>
      <c r="K18" s="37"/>
      <c r="L18" s="37"/>
      <c r="M18" s="37"/>
      <c r="N18" s="37"/>
      <c r="O18" s="37"/>
    </row>
    <row r="19" spans="1:15" ht="12.75">
      <c r="A19" s="69"/>
      <c r="B19" s="72"/>
      <c r="C19" s="12"/>
      <c r="D19" s="16"/>
      <c r="E19" s="14"/>
      <c r="F19" s="14"/>
      <c r="G19" s="14"/>
      <c r="H19" s="14"/>
      <c r="I19" s="18"/>
      <c r="J19" s="18"/>
      <c r="K19" s="37"/>
      <c r="L19" s="37"/>
      <c r="M19" s="37"/>
      <c r="N19" s="37"/>
      <c r="O19" s="37"/>
    </row>
    <row r="20" spans="1:15" ht="12.75">
      <c r="A20" s="69"/>
      <c r="B20" s="22" t="s">
        <v>111</v>
      </c>
      <c r="C20" s="12"/>
      <c r="D20" s="16"/>
      <c r="E20" s="14"/>
      <c r="F20" s="14"/>
      <c r="G20" s="14"/>
      <c r="H20" s="14">
        <f>+'IS'!G32</f>
        <v>158585</v>
      </c>
      <c r="I20" s="18"/>
      <c r="J20" s="46">
        <f>'IS'!I32</f>
        <v>14132</v>
      </c>
      <c r="K20" s="37"/>
      <c r="L20" s="37"/>
      <c r="M20" s="37"/>
      <c r="N20" s="37"/>
      <c r="O20" s="37"/>
    </row>
    <row r="21" spans="1:15" ht="12.75">
      <c r="A21" s="69"/>
      <c r="B21" s="22" t="s">
        <v>74</v>
      </c>
      <c r="C21" s="12"/>
      <c r="D21" s="16"/>
      <c r="E21" s="14"/>
      <c r="F21" s="14"/>
      <c r="G21" s="14"/>
      <c r="H21" s="14"/>
      <c r="I21" s="18"/>
      <c r="J21" s="18"/>
      <c r="K21" s="37"/>
      <c r="L21" s="37"/>
      <c r="M21" s="37"/>
      <c r="N21" s="37"/>
      <c r="O21" s="37"/>
    </row>
    <row r="22" spans="1:15" ht="12.75">
      <c r="A22" s="69"/>
      <c r="B22" s="69"/>
      <c r="C22" s="22" t="s">
        <v>56</v>
      </c>
      <c r="D22" s="16"/>
      <c r="E22" s="14"/>
      <c r="F22" s="14"/>
      <c r="G22" s="14"/>
      <c r="H22" s="14">
        <v>85517</v>
      </c>
      <c r="I22" s="18"/>
      <c r="J22" s="46">
        <v>72160</v>
      </c>
      <c r="K22" s="37"/>
      <c r="L22" s="37"/>
      <c r="M22" s="37"/>
      <c r="N22" s="37"/>
      <c r="O22" s="37"/>
    </row>
    <row r="23" spans="1:15" ht="12.75">
      <c r="A23" s="69"/>
      <c r="B23" s="69"/>
      <c r="C23" s="22" t="s">
        <v>57</v>
      </c>
      <c r="D23" s="16"/>
      <c r="E23" s="14"/>
      <c r="F23" s="14"/>
      <c r="G23" s="14"/>
      <c r="H23" s="15">
        <v>25535</v>
      </c>
      <c r="I23" s="18"/>
      <c r="J23" s="15">
        <v>23076</v>
      </c>
      <c r="K23" s="37"/>
      <c r="L23" s="37"/>
      <c r="M23" s="37"/>
      <c r="N23" s="37"/>
      <c r="O23" s="37"/>
    </row>
    <row r="24" spans="1:15" ht="12.75">
      <c r="A24" s="69"/>
      <c r="B24" s="73" t="s">
        <v>5</v>
      </c>
      <c r="C24" s="12"/>
      <c r="D24" s="16"/>
      <c r="E24" s="14"/>
      <c r="F24" s="14"/>
      <c r="G24" s="14"/>
      <c r="H24" s="14">
        <f>SUM(H20:H23)</f>
        <v>269637</v>
      </c>
      <c r="I24" s="18"/>
      <c r="J24" s="14">
        <f>SUM(J20:J23)</f>
        <v>109368</v>
      </c>
      <c r="K24" s="37"/>
      <c r="L24" s="37"/>
      <c r="M24" s="37"/>
      <c r="N24" s="37"/>
      <c r="O24" s="74"/>
    </row>
    <row r="25" spans="1:15" ht="12.75">
      <c r="A25" s="69"/>
      <c r="B25" s="22" t="s">
        <v>58</v>
      </c>
      <c r="C25" s="12"/>
      <c r="D25" s="16"/>
      <c r="E25" s="14"/>
      <c r="F25" s="14"/>
      <c r="G25" s="14"/>
      <c r="H25" s="14"/>
      <c r="I25" s="18"/>
      <c r="J25" s="46"/>
      <c r="K25" s="37"/>
      <c r="L25" s="37"/>
      <c r="M25" s="37"/>
      <c r="N25" s="37"/>
      <c r="O25" s="37"/>
    </row>
    <row r="26" spans="1:15" ht="12.75">
      <c r="A26" s="69"/>
      <c r="B26" s="69"/>
      <c r="C26" s="73" t="s">
        <v>12</v>
      </c>
      <c r="D26" s="16"/>
      <c r="E26" s="14"/>
      <c r="F26" s="14"/>
      <c r="G26" s="14"/>
      <c r="H26" s="14">
        <v>-45844</v>
      </c>
      <c r="I26" s="18"/>
      <c r="J26" s="46">
        <v>56587</v>
      </c>
      <c r="K26" s="37"/>
      <c r="L26" s="37"/>
      <c r="M26" s="37"/>
      <c r="N26" s="37"/>
      <c r="O26" s="37"/>
    </row>
    <row r="27" spans="1:15" ht="12.75">
      <c r="A27" s="69"/>
      <c r="B27" s="69"/>
      <c r="C27" s="73" t="s">
        <v>13</v>
      </c>
      <c r="D27" s="16"/>
      <c r="E27" s="14"/>
      <c r="F27" s="14"/>
      <c r="G27" s="14"/>
      <c r="H27" s="14">
        <v>31960</v>
      </c>
      <c r="I27" s="18"/>
      <c r="J27" s="46">
        <v>11936</v>
      </c>
      <c r="K27" s="37"/>
      <c r="L27" s="37"/>
      <c r="M27" s="37"/>
      <c r="N27" s="37"/>
      <c r="O27" s="37"/>
    </row>
    <row r="28" spans="1:15" ht="12.75">
      <c r="A28" s="69"/>
      <c r="B28" s="69"/>
      <c r="C28" s="73" t="s">
        <v>113</v>
      </c>
      <c r="D28" s="16"/>
      <c r="E28" s="14"/>
      <c r="F28" s="14"/>
      <c r="G28" s="14"/>
      <c r="H28" s="14">
        <v>-25609</v>
      </c>
      <c r="I28" s="18"/>
      <c r="J28" s="14">
        <v>-11699</v>
      </c>
      <c r="K28" s="37"/>
      <c r="L28" s="37"/>
      <c r="M28" s="37"/>
      <c r="N28" s="37"/>
      <c r="O28" s="37"/>
    </row>
    <row r="29" spans="1:15" ht="12.75">
      <c r="A29" s="69"/>
      <c r="B29" s="43"/>
      <c r="C29" s="12"/>
      <c r="D29" s="16"/>
      <c r="E29" s="14"/>
      <c r="F29" s="14"/>
      <c r="G29" s="14"/>
      <c r="H29" s="14"/>
      <c r="I29" s="18"/>
      <c r="J29" s="18"/>
      <c r="K29" s="37"/>
      <c r="L29" s="37"/>
      <c r="M29" s="37"/>
      <c r="N29" s="37"/>
      <c r="O29" s="37"/>
    </row>
    <row r="30" spans="1:15" ht="12.75">
      <c r="A30" s="69"/>
      <c r="B30" s="22" t="s">
        <v>72</v>
      </c>
      <c r="C30" s="12"/>
      <c r="D30" s="16"/>
      <c r="E30" s="14"/>
      <c r="F30" s="14"/>
      <c r="G30" s="14"/>
      <c r="H30" s="17">
        <f>SUM(H24:H29)</f>
        <v>230144</v>
      </c>
      <c r="I30" s="18"/>
      <c r="J30" s="17">
        <f>SUM(J24:J29)</f>
        <v>166192</v>
      </c>
      <c r="K30" s="37"/>
      <c r="L30" s="37"/>
      <c r="M30" s="37"/>
      <c r="N30" s="37"/>
      <c r="O30" s="74"/>
    </row>
    <row r="31" spans="1:15" ht="12.75">
      <c r="A31" s="69"/>
      <c r="B31" s="73"/>
      <c r="C31" s="12"/>
      <c r="D31" s="16"/>
      <c r="E31" s="14"/>
      <c r="F31" s="14"/>
      <c r="G31" s="14"/>
      <c r="H31" s="14"/>
      <c r="I31" s="18"/>
      <c r="J31" s="18"/>
      <c r="K31" s="37"/>
      <c r="L31" s="37"/>
      <c r="M31" s="37"/>
      <c r="N31" s="37"/>
      <c r="O31" s="37"/>
    </row>
    <row r="32" spans="1:15" ht="12.75">
      <c r="A32" s="30" t="s">
        <v>107</v>
      </c>
      <c r="B32" s="73"/>
      <c r="C32" s="12"/>
      <c r="D32" s="16"/>
      <c r="E32" s="14"/>
      <c r="F32" s="14"/>
      <c r="G32" s="14"/>
      <c r="H32" s="14"/>
      <c r="I32" s="18"/>
      <c r="J32" s="18"/>
      <c r="K32" s="37"/>
      <c r="L32" s="37"/>
      <c r="M32" s="37"/>
      <c r="N32" s="37"/>
      <c r="O32" s="37"/>
    </row>
    <row r="33" spans="1:15" ht="12.75">
      <c r="A33" s="30"/>
      <c r="B33" s="73"/>
      <c r="C33" s="12"/>
      <c r="D33" s="16"/>
      <c r="E33" s="14"/>
      <c r="F33" s="14"/>
      <c r="G33" s="14"/>
      <c r="H33" s="14"/>
      <c r="I33" s="18"/>
      <c r="J33" s="18"/>
      <c r="K33" s="37"/>
      <c r="L33" s="37"/>
      <c r="M33" s="37"/>
      <c r="N33" s="37"/>
      <c r="O33" s="37"/>
    </row>
    <row r="34" spans="1:15" ht="12.75">
      <c r="A34" s="69"/>
      <c r="B34" s="73" t="s">
        <v>104</v>
      </c>
      <c r="C34" s="12"/>
      <c r="D34" s="16"/>
      <c r="E34" s="14"/>
      <c r="F34" s="14"/>
      <c r="G34" s="14"/>
      <c r="H34" s="14">
        <v>-28398</v>
      </c>
      <c r="I34" s="18"/>
      <c r="J34" s="18">
        <v>-10986</v>
      </c>
      <c r="K34" s="37"/>
      <c r="L34" s="37"/>
      <c r="M34" s="37"/>
      <c r="N34" s="37"/>
      <c r="O34" s="37"/>
    </row>
    <row r="35" spans="1:15" ht="12.75">
      <c r="A35" s="69"/>
      <c r="B35" s="12" t="s">
        <v>9</v>
      </c>
      <c r="C35" s="69"/>
      <c r="D35" s="16"/>
      <c r="E35" s="14"/>
      <c r="F35" s="14"/>
      <c r="G35" s="14"/>
      <c r="H35" s="14">
        <v>-104253</v>
      </c>
      <c r="I35" s="18"/>
      <c r="J35" s="46">
        <v>-196806</v>
      </c>
      <c r="K35" s="37"/>
      <c r="L35" s="37"/>
      <c r="M35" s="37"/>
      <c r="N35" s="37"/>
      <c r="O35" s="37"/>
    </row>
    <row r="36" spans="1:15" ht="12.75">
      <c r="A36" s="69"/>
      <c r="B36" s="12"/>
      <c r="C36" s="69"/>
      <c r="D36" s="16"/>
      <c r="E36" s="14"/>
      <c r="F36" s="14"/>
      <c r="G36" s="14"/>
      <c r="H36" s="14"/>
      <c r="I36" s="18"/>
      <c r="J36" s="46"/>
      <c r="K36" s="37"/>
      <c r="L36" s="37"/>
      <c r="M36" s="37"/>
      <c r="N36" s="37"/>
      <c r="O36" s="37"/>
    </row>
    <row r="37" spans="1:15" ht="12.75">
      <c r="A37" s="69"/>
      <c r="B37" s="22" t="s">
        <v>108</v>
      </c>
      <c r="C37" s="69"/>
      <c r="D37" s="16"/>
      <c r="E37" s="14"/>
      <c r="F37" s="14"/>
      <c r="G37" s="14"/>
      <c r="H37" s="17">
        <f>SUM(H34:H36)</f>
        <v>-132651</v>
      </c>
      <c r="I37" s="18"/>
      <c r="J37" s="17">
        <f>SUM(J34:J36)</f>
        <v>-207792</v>
      </c>
      <c r="K37" s="37"/>
      <c r="L37" s="37"/>
      <c r="M37" s="37"/>
      <c r="N37" s="37"/>
      <c r="O37" s="37"/>
    </row>
    <row r="38" spans="1:15" ht="12.75">
      <c r="A38" s="69"/>
      <c r="B38" s="73"/>
      <c r="C38" s="12"/>
      <c r="D38" s="16"/>
      <c r="E38" s="14"/>
      <c r="F38" s="14"/>
      <c r="G38" s="14"/>
      <c r="H38" s="14"/>
      <c r="I38" s="18"/>
      <c r="J38" s="18"/>
      <c r="K38" s="37"/>
      <c r="L38" s="37"/>
      <c r="M38" s="37"/>
      <c r="N38" s="37"/>
      <c r="O38" s="37"/>
    </row>
    <row r="39" spans="1:15" ht="12.75">
      <c r="A39" s="30" t="s">
        <v>109</v>
      </c>
      <c r="B39" s="33"/>
      <c r="C39" s="75"/>
      <c r="D39" s="34"/>
      <c r="E39" s="18"/>
      <c r="F39" s="18"/>
      <c r="G39" s="18"/>
      <c r="H39" s="18"/>
      <c r="I39" s="18"/>
      <c r="J39" s="46"/>
      <c r="K39" s="37"/>
      <c r="L39" s="37"/>
      <c r="M39" s="37"/>
      <c r="N39" s="37"/>
      <c r="O39" s="37"/>
    </row>
    <row r="40" spans="1:15" ht="12.75">
      <c r="A40" s="29"/>
      <c r="B40" s="33"/>
      <c r="C40" s="75"/>
      <c r="D40" s="34"/>
      <c r="E40" s="18"/>
      <c r="F40" s="18"/>
      <c r="G40" s="18"/>
      <c r="H40" s="18"/>
      <c r="I40" s="18"/>
      <c r="J40" s="46"/>
      <c r="K40" s="37"/>
      <c r="L40" s="37"/>
      <c r="M40" s="37"/>
      <c r="N40" s="37"/>
      <c r="O40" s="37"/>
    </row>
    <row r="41" spans="1:15" ht="12.75">
      <c r="A41" s="69"/>
      <c r="B41" s="54" t="s">
        <v>100</v>
      </c>
      <c r="C41" s="123"/>
      <c r="D41" s="34"/>
      <c r="E41" s="18"/>
      <c r="F41" s="18"/>
      <c r="G41" s="18"/>
      <c r="H41" s="18">
        <v>-65099</v>
      </c>
      <c r="I41" s="18"/>
      <c r="J41" s="18">
        <v>50514</v>
      </c>
      <c r="K41" s="37"/>
      <c r="L41" s="37"/>
      <c r="M41" s="37"/>
      <c r="N41" s="37"/>
      <c r="O41" s="37"/>
    </row>
    <row r="42" spans="1:15" ht="12.75">
      <c r="A42" s="69"/>
      <c r="B42" s="34" t="s">
        <v>128</v>
      </c>
      <c r="C42" s="123"/>
      <c r="D42" s="34"/>
      <c r="E42" s="18"/>
      <c r="F42" s="18"/>
      <c r="G42" s="18"/>
      <c r="H42" s="18">
        <v>0</v>
      </c>
      <c r="I42" s="18"/>
      <c r="J42" s="18">
        <v>-1337</v>
      </c>
      <c r="K42" s="37"/>
      <c r="L42" s="37"/>
      <c r="M42" s="37"/>
      <c r="N42" s="37"/>
      <c r="O42" s="37"/>
    </row>
    <row r="43" spans="1:15" ht="12.75">
      <c r="A43" s="69"/>
      <c r="B43" s="33" t="s">
        <v>129</v>
      </c>
      <c r="C43" s="123"/>
      <c r="D43" s="34"/>
      <c r="E43" s="18"/>
      <c r="F43" s="18"/>
      <c r="G43" s="18"/>
      <c r="H43" s="18">
        <v>0</v>
      </c>
      <c r="I43" s="18"/>
      <c r="J43" s="18">
        <v>30</v>
      </c>
      <c r="K43" s="37"/>
      <c r="L43" s="37"/>
      <c r="M43" s="37"/>
      <c r="N43" s="37"/>
      <c r="O43" s="37"/>
    </row>
    <row r="44" spans="1:15" ht="12.75">
      <c r="A44" s="69"/>
      <c r="B44" s="34" t="s">
        <v>105</v>
      </c>
      <c r="C44" s="123"/>
      <c r="D44" s="34"/>
      <c r="E44" s="18"/>
      <c r="F44" s="18"/>
      <c r="G44" s="18"/>
      <c r="H44" s="18">
        <v>-16389</v>
      </c>
      <c r="I44" s="18"/>
      <c r="J44" s="46">
        <v>0</v>
      </c>
      <c r="K44" s="37"/>
      <c r="L44" s="37"/>
      <c r="M44" s="37"/>
      <c r="N44" s="37"/>
      <c r="O44" s="37"/>
    </row>
    <row r="45" spans="1:15" ht="12.75">
      <c r="A45" s="69"/>
      <c r="B45" s="33"/>
      <c r="C45" s="75"/>
      <c r="D45" s="34"/>
      <c r="E45" s="18"/>
      <c r="F45" s="18"/>
      <c r="G45" s="18"/>
      <c r="H45" s="18"/>
      <c r="I45" s="18"/>
      <c r="J45" s="18"/>
      <c r="K45" s="37"/>
      <c r="L45" s="37"/>
      <c r="M45" s="37"/>
      <c r="N45" s="37"/>
      <c r="O45" s="37"/>
    </row>
    <row r="46" spans="1:15" ht="12.75">
      <c r="A46" s="69"/>
      <c r="B46" s="54" t="s">
        <v>114</v>
      </c>
      <c r="C46" s="39"/>
      <c r="D46" s="34"/>
      <c r="E46" s="18"/>
      <c r="F46" s="18"/>
      <c r="G46" s="18"/>
      <c r="H46" s="17">
        <f>SUM(H41:H45)</f>
        <v>-81488</v>
      </c>
      <c r="I46" s="18"/>
      <c r="J46" s="17">
        <f>SUM(J41:J45)</f>
        <v>49207</v>
      </c>
      <c r="K46" s="37"/>
      <c r="L46" s="37"/>
      <c r="M46" s="37"/>
      <c r="N46" s="37"/>
      <c r="O46" s="37"/>
    </row>
    <row r="47" spans="1:15" ht="12.75">
      <c r="A47" s="69"/>
      <c r="B47" s="33"/>
      <c r="C47" s="39"/>
      <c r="D47" s="34"/>
      <c r="E47" s="18"/>
      <c r="F47" s="18"/>
      <c r="G47" s="18"/>
      <c r="H47" s="18"/>
      <c r="I47" s="18"/>
      <c r="J47" s="18"/>
      <c r="K47" s="37"/>
      <c r="L47" s="37"/>
      <c r="M47" s="37"/>
      <c r="N47" s="37"/>
      <c r="O47" s="37"/>
    </row>
    <row r="48" spans="1:15" ht="12.75">
      <c r="A48" s="76" t="s">
        <v>61</v>
      </c>
      <c r="B48" s="69"/>
      <c r="C48" s="39"/>
      <c r="D48" s="34"/>
      <c r="E48" s="18"/>
      <c r="F48" s="18"/>
      <c r="G48" s="18"/>
      <c r="H48" s="18">
        <f>+H46+H37+H30</f>
        <v>16005</v>
      </c>
      <c r="I48" s="18"/>
      <c r="J48" s="18">
        <f>+J46+J37+J30</f>
        <v>7607</v>
      </c>
      <c r="K48" s="37"/>
      <c r="L48" s="37"/>
      <c r="M48" s="37"/>
      <c r="N48" s="37"/>
      <c r="O48" s="37"/>
    </row>
    <row r="49" spans="1:15" ht="12.75">
      <c r="A49" s="76" t="s">
        <v>138</v>
      </c>
      <c r="B49" s="69"/>
      <c r="C49" s="39"/>
      <c r="D49" s="34"/>
      <c r="E49" s="18"/>
      <c r="F49" s="18"/>
      <c r="G49" s="77"/>
      <c r="H49" s="18">
        <v>7605</v>
      </c>
      <c r="I49" s="18"/>
      <c r="J49" s="18">
        <v>0</v>
      </c>
      <c r="K49" s="37"/>
      <c r="L49" s="37"/>
      <c r="M49" s="37"/>
      <c r="N49" s="37"/>
      <c r="O49" s="37"/>
    </row>
    <row r="50" spans="1:15" ht="12.75">
      <c r="A50" s="76" t="s">
        <v>110</v>
      </c>
      <c r="B50" s="76"/>
      <c r="C50" s="39"/>
      <c r="D50" s="34"/>
      <c r="E50" s="18"/>
      <c r="F50" s="18"/>
      <c r="G50" s="77"/>
      <c r="H50" s="18">
        <v>0</v>
      </c>
      <c r="I50" s="18"/>
      <c r="J50" s="18">
        <v>-2</v>
      </c>
      <c r="K50" s="37"/>
      <c r="L50" s="37"/>
      <c r="M50" s="37"/>
      <c r="N50" s="37"/>
      <c r="O50" s="37"/>
    </row>
    <row r="51" spans="1:15" ht="13.5" thickBot="1">
      <c r="A51" s="76" t="s">
        <v>139</v>
      </c>
      <c r="B51" s="69"/>
      <c r="C51" s="39"/>
      <c r="D51" s="34"/>
      <c r="E51" s="18"/>
      <c r="F51" s="18"/>
      <c r="G51" s="77"/>
      <c r="H51" s="27">
        <f>SUM(H48:H50)</f>
        <v>23610</v>
      </c>
      <c r="I51" s="18"/>
      <c r="J51" s="27">
        <f>SUM(J48:J50)</f>
        <v>7605</v>
      </c>
      <c r="K51" s="37"/>
      <c r="L51" s="37"/>
      <c r="M51" s="37"/>
      <c r="N51" s="37"/>
      <c r="O51" s="37"/>
    </row>
    <row r="52" spans="1:15" ht="12.75">
      <c r="A52" s="69"/>
      <c r="B52" s="33"/>
      <c r="C52" s="39"/>
      <c r="D52" s="34"/>
      <c r="E52" s="18"/>
      <c r="F52" s="18"/>
      <c r="G52" s="18"/>
      <c r="H52" s="78"/>
      <c r="I52" s="18"/>
      <c r="J52" s="18"/>
      <c r="K52" s="37"/>
      <c r="L52" s="37"/>
      <c r="M52" s="37"/>
      <c r="N52" s="37"/>
      <c r="O52" s="37"/>
    </row>
    <row r="53" spans="1:15" ht="12.75">
      <c r="A53" s="76" t="s">
        <v>59</v>
      </c>
      <c r="B53" s="79"/>
      <c r="C53" s="69"/>
      <c r="D53" s="69"/>
      <c r="E53" s="18"/>
      <c r="F53" s="18"/>
      <c r="G53" s="18"/>
      <c r="H53" s="18"/>
      <c r="I53" s="18"/>
      <c r="J53" s="18"/>
      <c r="K53" s="37"/>
      <c r="L53" s="37"/>
      <c r="M53" s="37"/>
      <c r="N53" s="37"/>
      <c r="O53" s="37"/>
    </row>
    <row r="54" spans="1:15" ht="12.75">
      <c r="A54" s="69"/>
      <c r="B54" s="43"/>
      <c r="C54" s="39"/>
      <c r="D54" s="34"/>
      <c r="E54" s="80"/>
      <c r="F54" s="58"/>
      <c r="G54" s="58"/>
      <c r="H54" s="80"/>
      <c r="I54" s="18"/>
      <c r="J54" s="18"/>
      <c r="K54" s="37"/>
      <c r="L54" s="37"/>
      <c r="M54" s="37"/>
      <c r="N54" s="37"/>
      <c r="O54" s="37"/>
    </row>
    <row r="55" spans="1:15" ht="12.75">
      <c r="A55" s="69"/>
      <c r="B55" s="34" t="s">
        <v>10</v>
      </c>
      <c r="C55" s="69"/>
      <c r="D55" s="69"/>
      <c r="E55" s="62"/>
      <c r="F55" s="46"/>
      <c r="G55" s="46"/>
      <c r="H55" s="62">
        <v>9312</v>
      </c>
      <c r="I55" s="14"/>
      <c r="J55" s="62">
        <v>5905</v>
      </c>
      <c r="K55" s="37"/>
      <c r="L55" s="37"/>
      <c r="M55" s="37"/>
      <c r="N55" s="37"/>
      <c r="O55" s="37"/>
    </row>
    <row r="56" spans="1:15" ht="12.75">
      <c r="A56" s="69"/>
      <c r="B56" s="34" t="s">
        <v>86</v>
      </c>
      <c r="C56" s="69"/>
      <c r="D56" s="69"/>
      <c r="E56" s="62"/>
      <c r="F56" s="46"/>
      <c r="G56" s="46"/>
      <c r="H56" s="62">
        <v>14298</v>
      </c>
      <c r="I56" s="14"/>
      <c r="J56" s="62">
        <v>1700</v>
      </c>
      <c r="K56" s="37"/>
      <c r="L56" s="37"/>
      <c r="M56" s="37"/>
      <c r="N56" s="37"/>
      <c r="O56" s="37"/>
    </row>
    <row r="57" spans="1:15" ht="12.75" hidden="1">
      <c r="A57" s="69"/>
      <c r="B57" s="34" t="s">
        <v>76</v>
      </c>
      <c r="C57" s="69"/>
      <c r="D57" s="69"/>
      <c r="E57" s="62"/>
      <c r="F57" s="46"/>
      <c r="G57" s="46"/>
      <c r="H57" s="62">
        <v>0</v>
      </c>
      <c r="I57" s="14"/>
      <c r="J57" s="62">
        <v>0</v>
      </c>
      <c r="K57" s="37"/>
      <c r="L57" s="37"/>
      <c r="M57" s="37"/>
      <c r="N57" s="37"/>
      <c r="O57" s="37"/>
    </row>
    <row r="58" spans="1:15" ht="13.5" thickBot="1">
      <c r="A58" s="69"/>
      <c r="B58" s="34"/>
      <c r="C58" s="69"/>
      <c r="D58" s="69"/>
      <c r="E58" s="62"/>
      <c r="F58" s="46"/>
      <c r="G58" s="46"/>
      <c r="H58" s="111">
        <f>SUM(H55:H57)</f>
        <v>23610</v>
      </c>
      <c r="I58" s="18"/>
      <c r="J58" s="111">
        <f>SUM(J55:J57)</f>
        <v>7605</v>
      </c>
      <c r="K58" s="37"/>
      <c r="L58" s="37"/>
      <c r="M58" s="37"/>
      <c r="N58" s="37"/>
      <c r="O58" s="37"/>
    </row>
    <row r="59" spans="1:15" ht="12.75">
      <c r="A59" s="69"/>
      <c r="B59" s="43"/>
      <c r="C59" s="39"/>
      <c r="D59" s="34"/>
      <c r="E59" s="18"/>
      <c r="F59" s="18"/>
      <c r="G59" s="18"/>
      <c r="H59" s="18"/>
      <c r="I59" s="18"/>
      <c r="J59" s="18"/>
      <c r="K59" s="37"/>
      <c r="L59" s="37"/>
      <c r="M59" s="37"/>
      <c r="N59" s="37"/>
      <c r="O59" s="37"/>
    </row>
    <row r="60" spans="1:15" s="128" customFormat="1" ht="11.25">
      <c r="A60" s="117" t="s">
        <v>130</v>
      </c>
      <c r="B60" s="127"/>
      <c r="C60" s="37"/>
      <c r="D60" s="36"/>
      <c r="E60" s="50"/>
      <c r="F60" s="50"/>
      <c r="G60" s="50"/>
      <c r="H60" s="37"/>
      <c r="I60" s="50"/>
      <c r="J60" s="50"/>
      <c r="K60" s="37"/>
      <c r="L60" s="37"/>
      <c r="M60" s="37"/>
      <c r="N60" s="37"/>
      <c r="O60" s="37"/>
    </row>
    <row r="61" spans="1:15" ht="12.75">
      <c r="A61" s="117"/>
      <c r="B61" s="69"/>
      <c r="C61" s="39"/>
      <c r="D61" s="34"/>
      <c r="E61" s="18"/>
      <c r="F61" s="18"/>
      <c r="G61" s="18"/>
      <c r="H61" s="39"/>
      <c r="I61" s="18"/>
      <c r="J61" s="18"/>
      <c r="K61" s="37"/>
      <c r="L61" s="37"/>
      <c r="M61" s="37"/>
      <c r="N61" s="37"/>
      <c r="O61" s="37"/>
    </row>
    <row r="62" spans="1:15" ht="12.75" customHeight="1">
      <c r="A62" s="139" t="s">
        <v>90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37"/>
      <c r="L62" s="37"/>
      <c r="M62" s="37"/>
      <c r="N62" s="37"/>
      <c r="O62" s="37"/>
    </row>
    <row r="63" spans="1:15" ht="12.7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37"/>
      <c r="L63" s="37"/>
      <c r="M63" s="37"/>
      <c r="N63" s="37"/>
      <c r="O63" s="37"/>
    </row>
  </sheetData>
  <mergeCells count="1">
    <mergeCell ref="A62:J63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pane xSplit="1" ySplit="15" topLeftCell="B16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26" sqref="B26"/>
    </sheetView>
  </sheetViews>
  <sheetFormatPr defaultColWidth="9.140625" defaultRowHeight="12.75"/>
  <cols>
    <col min="1" max="1" width="40.140625" style="63" customWidth="1"/>
    <col min="2" max="2" width="9.421875" style="63" customWidth="1"/>
    <col min="3" max="3" width="0.9921875" style="63" customWidth="1"/>
    <col min="4" max="4" width="10.140625" style="63" customWidth="1"/>
    <col min="5" max="5" width="1.1484375" style="63" customWidth="1"/>
    <col min="6" max="6" width="10.140625" style="63" bestFit="1" customWidth="1"/>
    <col min="7" max="7" width="1.28515625" style="63" customWidth="1"/>
    <col min="8" max="8" width="13.140625" style="63" customWidth="1"/>
    <col min="9" max="9" width="0.85546875" style="63" customWidth="1"/>
    <col min="10" max="10" width="9.28125" style="63" customWidth="1"/>
    <col min="11" max="11" width="0.85546875" style="63" customWidth="1"/>
    <col min="12" max="12" width="9.28125" style="63" customWidth="1"/>
    <col min="13" max="13" width="0.9921875" style="63" customWidth="1"/>
    <col min="14" max="14" width="10.421875" style="63" customWidth="1"/>
    <col min="15" max="15" width="0.9921875" style="63" customWidth="1"/>
    <col min="16" max="16" width="9.28125" style="63" customWidth="1"/>
    <col min="17" max="17" width="0.9921875" style="63" customWidth="1"/>
    <col min="18" max="18" width="9.7109375" style="63" customWidth="1"/>
    <col min="19" max="16384" width="9.140625" style="63" customWidth="1"/>
  </cols>
  <sheetData>
    <row r="1" spans="1:15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1"/>
      <c r="N1" s="81"/>
      <c r="O1" s="81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81"/>
      <c r="N2" s="81"/>
      <c r="O2" s="81"/>
    </row>
    <row r="3" spans="1:15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81"/>
      <c r="N3" s="81"/>
      <c r="O3" s="81"/>
    </row>
    <row r="4" spans="1:15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81"/>
      <c r="N4" s="81"/>
      <c r="O4" s="81"/>
    </row>
    <row r="5" spans="1:15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81"/>
      <c r="N5" s="81"/>
      <c r="O5" s="8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81"/>
      <c r="N6" s="81"/>
      <c r="O6" s="81"/>
    </row>
    <row r="7" spans="1:15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81"/>
      <c r="N7" s="81"/>
      <c r="O7" s="81"/>
    </row>
    <row r="8" spans="1:15" ht="12.75">
      <c r="A8" s="82" t="s">
        <v>29</v>
      </c>
      <c r="B8" s="18"/>
      <c r="C8" s="50"/>
      <c r="D8" s="50"/>
      <c r="E8" s="50"/>
      <c r="F8" s="50"/>
      <c r="G8" s="50"/>
      <c r="H8" s="50"/>
      <c r="I8" s="50"/>
      <c r="J8" s="50"/>
      <c r="K8" s="50"/>
      <c r="L8" s="37"/>
      <c r="M8" s="37"/>
      <c r="N8" s="37"/>
      <c r="O8" s="37"/>
    </row>
    <row r="9" spans="1:15" ht="12.75">
      <c r="A9" s="82" t="str">
        <f>+'CF'!A9</f>
        <v>For the year ended 31 December 2007</v>
      </c>
      <c r="B9" s="18"/>
      <c r="C9" s="50"/>
      <c r="D9" s="50"/>
      <c r="E9" s="50"/>
      <c r="F9" s="50"/>
      <c r="G9" s="50"/>
      <c r="H9" s="50"/>
      <c r="I9" s="50"/>
      <c r="J9" s="50"/>
      <c r="K9" s="50"/>
      <c r="L9" s="37"/>
      <c r="M9" s="37"/>
      <c r="N9" s="37"/>
      <c r="O9" s="37"/>
    </row>
    <row r="10" spans="1:15" ht="12.75">
      <c r="A10" s="82" t="s">
        <v>32</v>
      </c>
      <c r="B10" s="18"/>
      <c r="C10" s="50"/>
      <c r="D10" s="50"/>
      <c r="E10" s="50"/>
      <c r="F10" s="50"/>
      <c r="G10" s="50"/>
      <c r="H10" s="50"/>
      <c r="I10" s="50"/>
      <c r="J10" s="50"/>
      <c r="K10" s="50"/>
      <c r="L10" s="37"/>
      <c r="M10" s="37"/>
      <c r="N10" s="37"/>
      <c r="O10" s="37"/>
    </row>
    <row r="11" spans="1:15" ht="6" customHeight="1">
      <c r="A11" s="82"/>
      <c r="B11" s="18"/>
      <c r="C11" s="50"/>
      <c r="D11" s="50"/>
      <c r="E11" s="50"/>
      <c r="F11" s="50"/>
      <c r="G11" s="50"/>
      <c r="H11" s="50"/>
      <c r="I11" s="50"/>
      <c r="J11" s="50"/>
      <c r="K11" s="50"/>
      <c r="L11" s="37"/>
      <c r="M11" s="37"/>
      <c r="N11" s="37"/>
      <c r="O11" s="37"/>
    </row>
    <row r="12" spans="1:18" ht="12.75">
      <c r="A12" s="83"/>
      <c r="B12" s="137" t="s">
        <v>98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39"/>
      <c r="P12" s="69"/>
      <c r="Q12" s="69"/>
      <c r="R12" s="69"/>
    </row>
    <row r="13" spans="1:18" ht="12.75">
      <c r="A13" s="43"/>
      <c r="B13" s="42" t="s">
        <v>19</v>
      </c>
      <c r="C13" s="18"/>
      <c r="D13" s="10" t="s">
        <v>19</v>
      </c>
      <c r="E13" s="69"/>
      <c r="F13" s="10" t="s">
        <v>20</v>
      </c>
      <c r="G13" s="69"/>
      <c r="H13" s="31" t="s">
        <v>25</v>
      </c>
      <c r="I13" s="69"/>
      <c r="J13" s="69"/>
      <c r="K13" s="69"/>
      <c r="L13" s="11" t="s">
        <v>21</v>
      </c>
      <c r="M13" s="69"/>
      <c r="N13" s="31"/>
      <c r="O13" s="69"/>
      <c r="P13" s="10" t="s">
        <v>23</v>
      </c>
      <c r="Q13" s="10"/>
      <c r="R13" s="10" t="s">
        <v>7</v>
      </c>
    </row>
    <row r="14" spans="1:18" ht="12.75">
      <c r="A14" s="43"/>
      <c r="B14" s="42" t="s">
        <v>6</v>
      </c>
      <c r="C14" s="18"/>
      <c r="D14" s="10" t="s">
        <v>22</v>
      </c>
      <c r="E14" s="69"/>
      <c r="F14" s="10" t="s">
        <v>1</v>
      </c>
      <c r="G14" s="69"/>
      <c r="H14" s="32" t="s">
        <v>64</v>
      </c>
      <c r="I14" s="69"/>
      <c r="J14" s="32" t="s">
        <v>115</v>
      </c>
      <c r="K14" s="69"/>
      <c r="L14" s="10" t="s">
        <v>8</v>
      </c>
      <c r="M14" s="69"/>
      <c r="N14" s="32" t="s">
        <v>99</v>
      </c>
      <c r="O14" s="69"/>
      <c r="P14" s="10" t="s">
        <v>30</v>
      </c>
      <c r="Q14" s="10"/>
      <c r="R14" s="10" t="s">
        <v>26</v>
      </c>
    </row>
    <row r="15" spans="1:18" ht="12.75">
      <c r="A15" s="43"/>
      <c r="B15" s="64" t="s">
        <v>0</v>
      </c>
      <c r="C15" s="18"/>
      <c r="D15" s="10" t="s">
        <v>0</v>
      </c>
      <c r="E15" s="69"/>
      <c r="F15" s="10" t="s">
        <v>0</v>
      </c>
      <c r="G15" s="69"/>
      <c r="H15" s="10" t="s">
        <v>0</v>
      </c>
      <c r="I15" s="69"/>
      <c r="J15" s="10" t="s">
        <v>0</v>
      </c>
      <c r="K15" s="69"/>
      <c r="L15" s="10" t="s">
        <v>0</v>
      </c>
      <c r="M15" s="69"/>
      <c r="N15" s="10" t="s">
        <v>0</v>
      </c>
      <c r="O15" s="69"/>
      <c r="P15" s="10" t="s">
        <v>0</v>
      </c>
      <c r="Q15" s="10"/>
      <c r="R15" s="10" t="s">
        <v>0</v>
      </c>
    </row>
    <row r="16" spans="1:18" ht="12.75">
      <c r="A16" s="43"/>
      <c r="B16" s="64"/>
      <c r="C16" s="18"/>
      <c r="D16" s="10"/>
      <c r="E16" s="69"/>
      <c r="F16" s="10"/>
      <c r="G16" s="69"/>
      <c r="H16" s="69"/>
      <c r="I16" s="69"/>
      <c r="J16" s="69"/>
      <c r="K16" s="69"/>
      <c r="L16" s="10"/>
      <c r="M16" s="69"/>
      <c r="N16" s="69"/>
      <c r="O16" s="69"/>
      <c r="P16" s="10"/>
      <c r="Q16" s="10"/>
      <c r="R16" s="10"/>
    </row>
    <row r="17" spans="1:18" ht="12.75">
      <c r="A17" s="76" t="s">
        <v>75</v>
      </c>
      <c r="B17" s="84">
        <v>529153</v>
      </c>
      <c r="C17" s="85"/>
      <c r="D17" s="14">
        <v>316155</v>
      </c>
      <c r="E17" s="69"/>
      <c r="F17" s="14">
        <v>-75</v>
      </c>
      <c r="G17" s="69"/>
      <c r="H17" s="14">
        <v>0</v>
      </c>
      <c r="I17" s="69"/>
      <c r="J17" s="14">
        <v>134233</v>
      </c>
      <c r="K17" s="69"/>
      <c r="L17" s="14">
        <v>145403</v>
      </c>
      <c r="M17" s="69"/>
      <c r="N17" s="86">
        <f>+L17+J17+H17+F17+D17+B17</f>
        <v>1124869</v>
      </c>
      <c r="O17" s="69"/>
      <c r="P17" s="14">
        <f>44149</f>
        <v>44149</v>
      </c>
      <c r="Q17" s="12"/>
      <c r="R17" s="87">
        <f>+N17+P17</f>
        <v>1169018</v>
      </c>
    </row>
    <row r="18" spans="1:18" ht="12.75">
      <c r="A18" s="33"/>
      <c r="B18" s="18"/>
      <c r="C18" s="18"/>
      <c r="D18" s="18"/>
      <c r="E18" s="69"/>
      <c r="F18" s="18"/>
      <c r="G18" s="69"/>
      <c r="H18" s="69"/>
      <c r="I18" s="69"/>
      <c r="J18" s="69"/>
      <c r="K18" s="69"/>
      <c r="L18" s="18"/>
      <c r="M18" s="69"/>
      <c r="N18" s="69"/>
      <c r="O18" s="69"/>
      <c r="P18" s="39"/>
      <c r="Q18" s="39"/>
      <c r="R18" s="39"/>
    </row>
    <row r="19" spans="1:18" ht="12.75">
      <c r="A19" s="54" t="s">
        <v>81</v>
      </c>
      <c r="B19" s="132">
        <v>0</v>
      </c>
      <c r="C19" s="91"/>
      <c r="D19" s="91">
        <v>0</v>
      </c>
      <c r="E19" s="92"/>
      <c r="F19" s="91">
        <v>-67</v>
      </c>
      <c r="G19" s="92"/>
      <c r="H19" s="91">
        <v>0</v>
      </c>
      <c r="I19" s="92"/>
      <c r="J19" s="91">
        <v>0</v>
      </c>
      <c r="K19" s="92"/>
      <c r="L19" s="91">
        <v>0</v>
      </c>
      <c r="M19" s="92"/>
      <c r="N19" s="133">
        <f>+L19+J19+H19+F19+D19+B19</f>
        <v>-67</v>
      </c>
      <c r="O19" s="92"/>
      <c r="P19" s="91">
        <v>0</v>
      </c>
      <c r="Q19" s="93"/>
      <c r="R19" s="134">
        <f>+N19+P19</f>
        <v>-67</v>
      </c>
    </row>
    <row r="20" spans="1:18" ht="12.75">
      <c r="A20" s="34" t="s">
        <v>133</v>
      </c>
      <c r="B20" s="94">
        <v>0</v>
      </c>
      <c r="C20" s="15"/>
      <c r="D20" s="15">
        <v>0</v>
      </c>
      <c r="E20" s="95"/>
      <c r="F20" s="15">
        <v>0</v>
      </c>
      <c r="G20" s="95"/>
      <c r="H20" s="15">
        <v>0</v>
      </c>
      <c r="I20" s="95"/>
      <c r="J20" s="15">
        <v>-303</v>
      </c>
      <c r="K20" s="95"/>
      <c r="L20" s="15">
        <v>0</v>
      </c>
      <c r="M20" s="95"/>
      <c r="N20" s="97">
        <f>+L20+J20+H20+F20+D20+B20</f>
        <v>-303</v>
      </c>
      <c r="O20" s="95"/>
      <c r="P20" s="15">
        <v>0</v>
      </c>
      <c r="Q20" s="98"/>
      <c r="R20" s="99">
        <f>+N20+P20</f>
        <v>-303</v>
      </c>
    </row>
    <row r="21" spans="1:18" ht="12.75">
      <c r="A21" s="54" t="s">
        <v>80</v>
      </c>
      <c r="B21" s="14">
        <f>SUM(B19:B20)</f>
        <v>0</v>
      </c>
      <c r="C21" s="14"/>
      <c r="D21" s="14">
        <f>SUM(D19:D20)</f>
        <v>0</v>
      </c>
      <c r="E21" s="101"/>
      <c r="F21" s="14">
        <f>SUM(F19:F20)</f>
        <v>-67</v>
      </c>
      <c r="G21" s="101"/>
      <c r="H21" s="14">
        <f>SUM(H19:H20)</f>
        <v>0</v>
      </c>
      <c r="I21" s="101"/>
      <c r="J21" s="14">
        <f>SUM(J19:J20)</f>
        <v>-303</v>
      </c>
      <c r="K21" s="101"/>
      <c r="L21" s="14">
        <f>SUM(L19:L20)</f>
        <v>0</v>
      </c>
      <c r="M21" s="101"/>
      <c r="N21" s="14">
        <f>SUM(N19:N20)</f>
        <v>-370</v>
      </c>
      <c r="O21" s="101"/>
      <c r="P21" s="14">
        <f>SUM(P19:P20)</f>
        <v>0</v>
      </c>
      <c r="Q21" s="12"/>
      <c r="R21" s="14">
        <f>SUM(R19:R20)</f>
        <v>-370</v>
      </c>
    </row>
    <row r="22" spans="1:18" ht="12.75">
      <c r="A22" s="33"/>
      <c r="B22" s="14"/>
      <c r="C22" s="101"/>
      <c r="D22" s="14"/>
      <c r="E22" s="101"/>
      <c r="F22" s="14"/>
      <c r="G22" s="101"/>
      <c r="H22" s="107"/>
      <c r="I22" s="101"/>
      <c r="J22" s="14"/>
      <c r="K22" s="101"/>
      <c r="L22" s="14"/>
      <c r="M22" s="101"/>
      <c r="N22" s="102"/>
      <c r="O22" s="101"/>
      <c r="P22" s="14"/>
      <c r="Q22" s="12"/>
      <c r="R22" s="87"/>
    </row>
    <row r="23" spans="1:18" ht="12.75">
      <c r="A23" s="34" t="s">
        <v>134</v>
      </c>
      <c r="B23" s="14">
        <v>0</v>
      </c>
      <c r="C23" s="114"/>
      <c r="D23" s="14">
        <v>0</v>
      </c>
      <c r="E23" s="114"/>
      <c r="F23" s="14">
        <v>0</v>
      </c>
      <c r="G23" s="114"/>
      <c r="H23" s="14">
        <v>0</v>
      </c>
      <c r="I23" s="114"/>
      <c r="J23" s="14">
        <v>0</v>
      </c>
      <c r="K23" s="114"/>
      <c r="L23" s="14">
        <f>+'IS'!G40</f>
        <v>121300</v>
      </c>
      <c r="M23" s="114"/>
      <c r="N23" s="86">
        <f>+L23+J23+H23+F23+D23+B23</f>
        <v>121300</v>
      </c>
      <c r="O23" s="114"/>
      <c r="P23" s="14">
        <f>+'IS'!G41</f>
        <v>11511</v>
      </c>
      <c r="Q23" s="12"/>
      <c r="R23" s="87">
        <f>+N23+P23</f>
        <v>132811</v>
      </c>
    </row>
    <row r="24" spans="1:18" ht="12.75">
      <c r="A24" s="34"/>
      <c r="B24" s="14"/>
      <c r="C24" s="114"/>
      <c r="D24" s="14"/>
      <c r="E24" s="114"/>
      <c r="F24" s="14"/>
      <c r="G24" s="114"/>
      <c r="H24" s="14"/>
      <c r="I24" s="114"/>
      <c r="J24" s="14"/>
      <c r="K24" s="114"/>
      <c r="L24" s="14"/>
      <c r="M24" s="114"/>
      <c r="N24" s="115"/>
      <c r="O24" s="114"/>
      <c r="P24" s="14"/>
      <c r="Q24" s="12"/>
      <c r="R24" s="87"/>
    </row>
    <row r="25" spans="1:18" ht="12.75">
      <c r="A25" s="34" t="s">
        <v>101</v>
      </c>
      <c r="B25" s="14">
        <v>0</v>
      </c>
      <c r="C25" s="114"/>
      <c r="D25" s="14">
        <v>0</v>
      </c>
      <c r="E25" s="114"/>
      <c r="F25" s="14">
        <v>0</v>
      </c>
      <c r="G25" s="114"/>
      <c r="H25" s="14">
        <v>0</v>
      </c>
      <c r="I25" s="114"/>
      <c r="J25" s="14">
        <v>0</v>
      </c>
      <c r="K25" s="114"/>
      <c r="L25" s="14">
        <v>-11589</v>
      </c>
      <c r="M25" s="114"/>
      <c r="N25" s="86">
        <f>+L25+J25+H25+F25+D25+B25</f>
        <v>-11589</v>
      </c>
      <c r="O25" s="114"/>
      <c r="P25" s="14">
        <v>0</v>
      </c>
      <c r="Q25" s="12"/>
      <c r="R25" s="87">
        <f>+N25+P25</f>
        <v>-11589</v>
      </c>
    </row>
    <row r="26" spans="1:18" ht="12.75">
      <c r="A26" s="33"/>
      <c r="B26" s="18"/>
      <c r="C26" s="18"/>
      <c r="D26" s="18"/>
      <c r="E26" s="69"/>
      <c r="F26" s="18"/>
      <c r="G26" s="69"/>
      <c r="H26" s="88"/>
      <c r="I26" s="69"/>
      <c r="J26" s="69"/>
      <c r="K26" s="69"/>
      <c r="L26" s="18"/>
      <c r="M26" s="69"/>
      <c r="N26" s="69"/>
      <c r="O26" s="69"/>
      <c r="P26" s="90"/>
      <c r="Q26" s="39"/>
      <c r="R26" s="39"/>
    </row>
    <row r="27" spans="1:20" ht="13.5" thickBot="1">
      <c r="A27" s="76" t="s">
        <v>125</v>
      </c>
      <c r="B27" s="27">
        <f>SUM(B17:B26)-B21</f>
        <v>529153</v>
      </c>
      <c r="C27" s="27"/>
      <c r="D27" s="27">
        <f>SUM(D17:D26)-D21</f>
        <v>316155</v>
      </c>
      <c r="E27" s="103"/>
      <c r="F27" s="27">
        <f>SUM(F17:F26)-F21</f>
        <v>-142</v>
      </c>
      <c r="G27" s="103"/>
      <c r="H27" s="27">
        <f>SUM(H17:H26)-H21</f>
        <v>0</v>
      </c>
      <c r="I27" s="103"/>
      <c r="J27" s="27">
        <f>SUM(J17:J26)-J21</f>
        <v>133930</v>
      </c>
      <c r="K27" s="103"/>
      <c r="L27" s="27">
        <f>SUM(L17:L26)-L21</f>
        <v>255114</v>
      </c>
      <c r="M27" s="103"/>
      <c r="N27" s="27">
        <f>SUM(N17:N26)-N21</f>
        <v>1234210</v>
      </c>
      <c r="O27" s="103"/>
      <c r="P27" s="27">
        <f>SUM(P17:P26)-P21</f>
        <v>55660</v>
      </c>
      <c r="Q27" s="104"/>
      <c r="R27" s="27">
        <f>SUM(R17:R26)-R21</f>
        <v>1289870</v>
      </c>
      <c r="T27" s="105"/>
    </row>
    <row r="28" spans="1:18" ht="12.75">
      <c r="A28" s="33"/>
      <c r="B28" s="18"/>
      <c r="C28" s="18"/>
      <c r="D28" s="18"/>
      <c r="E28" s="69"/>
      <c r="F28" s="18"/>
      <c r="G28" s="69"/>
      <c r="H28" s="69"/>
      <c r="I28" s="69"/>
      <c r="J28" s="69"/>
      <c r="K28" s="69"/>
      <c r="L28" s="18"/>
      <c r="M28" s="69"/>
      <c r="N28" s="39"/>
      <c r="O28" s="39"/>
      <c r="P28" s="39"/>
      <c r="Q28" s="88"/>
      <c r="R28" s="69"/>
    </row>
    <row r="29" spans="1:18" ht="12.75">
      <c r="A29" s="76" t="s">
        <v>62</v>
      </c>
      <c r="B29" s="84" t="s">
        <v>4</v>
      </c>
      <c r="C29" s="85"/>
      <c r="D29" s="14">
        <v>0</v>
      </c>
      <c r="E29" s="69"/>
      <c r="F29" s="14">
        <v>0</v>
      </c>
      <c r="G29" s="69"/>
      <c r="H29" s="14">
        <v>0</v>
      </c>
      <c r="I29" s="69"/>
      <c r="J29" s="14">
        <v>0</v>
      </c>
      <c r="K29" s="69"/>
      <c r="L29" s="14">
        <v>-29</v>
      </c>
      <c r="M29" s="69"/>
      <c r="N29" s="86">
        <f>+L29+J29+H29+F29+D29</f>
        <v>-29</v>
      </c>
      <c r="O29" s="69"/>
      <c r="P29" s="14">
        <v>0</v>
      </c>
      <c r="Q29" s="12"/>
      <c r="R29" s="87">
        <f>+N29+P29</f>
        <v>-29</v>
      </c>
    </row>
    <row r="30" spans="1:18" ht="12.75">
      <c r="A30" s="33"/>
      <c r="B30" s="18"/>
      <c r="C30" s="18"/>
      <c r="D30" s="18"/>
      <c r="E30" s="69"/>
      <c r="F30" s="18"/>
      <c r="G30" s="69"/>
      <c r="H30" s="69"/>
      <c r="I30" s="69"/>
      <c r="J30" s="69"/>
      <c r="K30" s="69"/>
      <c r="L30" s="18"/>
      <c r="M30" s="69"/>
      <c r="N30" s="69"/>
      <c r="O30" s="69"/>
      <c r="P30" s="39"/>
      <c r="Q30" s="39"/>
      <c r="R30" s="39"/>
    </row>
    <row r="31" spans="1:18" ht="12.75">
      <c r="A31" s="33" t="s">
        <v>77</v>
      </c>
      <c r="B31" s="18">
        <v>529153.415</v>
      </c>
      <c r="C31" s="18"/>
      <c r="D31" s="18">
        <v>317492</v>
      </c>
      <c r="E31" s="69"/>
      <c r="F31" s="14">
        <v>0</v>
      </c>
      <c r="G31" s="69"/>
      <c r="H31" s="89">
        <v>0</v>
      </c>
      <c r="I31" s="69"/>
      <c r="J31" s="89">
        <v>0</v>
      </c>
      <c r="K31" s="69"/>
      <c r="L31" s="18">
        <v>0</v>
      </c>
      <c r="M31" s="69"/>
      <c r="N31" s="86">
        <f>+L31+J31+H31+F31+D31+B31</f>
        <v>846645.415</v>
      </c>
      <c r="O31" s="69"/>
      <c r="P31" s="18">
        <v>0</v>
      </c>
      <c r="Q31" s="39"/>
      <c r="R31" s="87">
        <f>+N31+P31</f>
        <v>846645.415</v>
      </c>
    </row>
    <row r="32" spans="1:18" ht="12.75">
      <c r="A32" s="33"/>
      <c r="B32" s="18"/>
      <c r="C32" s="18"/>
      <c r="D32" s="18"/>
      <c r="E32" s="69"/>
      <c r="F32" s="14"/>
      <c r="G32" s="69"/>
      <c r="H32" s="89"/>
      <c r="I32" s="69"/>
      <c r="J32" s="89"/>
      <c r="K32" s="69"/>
      <c r="L32" s="18"/>
      <c r="M32" s="69"/>
      <c r="N32" s="86"/>
      <c r="O32" s="69"/>
      <c r="P32" s="90"/>
      <c r="Q32" s="39"/>
      <c r="R32" s="87"/>
    </row>
    <row r="33" spans="1:18" ht="12.75">
      <c r="A33" s="33" t="s">
        <v>116</v>
      </c>
      <c r="B33" s="18">
        <v>0</v>
      </c>
      <c r="C33" s="18"/>
      <c r="D33" s="18">
        <v>0</v>
      </c>
      <c r="E33" s="69"/>
      <c r="F33" s="14">
        <v>0</v>
      </c>
      <c r="G33" s="69"/>
      <c r="H33" s="89">
        <v>0</v>
      </c>
      <c r="I33" s="69"/>
      <c r="J33" s="89">
        <v>134564</v>
      </c>
      <c r="K33" s="69"/>
      <c r="L33" s="18">
        <v>0</v>
      </c>
      <c r="M33" s="69"/>
      <c r="N33" s="86">
        <f>+L33+J33+H33+F33+D33+B33</f>
        <v>134564</v>
      </c>
      <c r="O33" s="69"/>
      <c r="P33" s="18">
        <v>0</v>
      </c>
      <c r="Q33" s="39"/>
      <c r="R33" s="87">
        <f>+N33+P33</f>
        <v>134564</v>
      </c>
    </row>
    <row r="34" spans="1:18" ht="12.75">
      <c r="A34" s="33" t="s">
        <v>117</v>
      </c>
      <c r="B34" s="18"/>
      <c r="C34" s="18"/>
      <c r="D34" s="18"/>
      <c r="E34" s="69"/>
      <c r="F34" s="14"/>
      <c r="G34" s="69"/>
      <c r="H34" s="89"/>
      <c r="I34" s="69"/>
      <c r="J34" s="89"/>
      <c r="K34" s="69"/>
      <c r="L34" s="18"/>
      <c r="M34" s="69"/>
      <c r="N34" s="86"/>
      <c r="O34" s="69"/>
      <c r="P34" s="18"/>
      <c r="Q34" s="39"/>
      <c r="R34" s="87"/>
    </row>
    <row r="35" spans="1:18" ht="12.75">
      <c r="A35" s="33"/>
      <c r="B35" s="18"/>
      <c r="C35" s="18"/>
      <c r="D35" s="18"/>
      <c r="E35" s="69"/>
      <c r="F35" s="14"/>
      <c r="G35" s="69"/>
      <c r="H35" s="89"/>
      <c r="I35" s="69"/>
      <c r="J35" s="89"/>
      <c r="K35" s="69"/>
      <c r="L35" s="18"/>
      <c r="M35" s="69"/>
      <c r="N35" s="86"/>
      <c r="O35" s="69"/>
      <c r="P35" s="18"/>
      <c r="Q35" s="39"/>
      <c r="R35" s="87"/>
    </row>
    <row r="36" spans="1:18" ht="12.75">
      <c r="A36" s="54" t="s">
        <v>87</v>
      </c>
      <c r="B36" s="18">
        <v>0</v>
      </c>
      <c r="C36" s="18"/>
      <c r="D36" s="18">
        <v>0</v>
      </c>
      <c r="E36" s="69"/>
      <c r="F36" s="14">
        <v>0</v>
      </c>
      <c r="G36" s="69"/>
      <c r="H36" s="89">
        <v>126953</v>
      </c>
      <c r="I36" s="69"/>
      <c r="J36" s="89">
        <v>0</v>
      </c>
      <c r="K36" s="69"/>
      <c r="L36" s="18">
        <v>0</v>
      </c>
      <c r="M36" s="69"/>
      <c r="N36" s="86">
        <f>+L36+J36+H36+F36+D36+B36</f>
        <v>126953</v>
      </c>
      <c r="O36" s="69"/>
      <c r="P36" s="18">
        <v>64075</v>
      </c>
      <c r="Q36" s="39"/>
      <c r="R36" s="87">
        <f>+N36+P36</f>
        <v>191028</v>
      </c>
    </row>
    <row r="37" spans="1:18" ht="12.75">
      <c r="A37" s="54"/>
      <c r="B37" s="18"/>
      <c r="C37" s="18"/>
      <c r="D37" s="18"/>
      <c r="E37" s="69"/>
      <c r="F37" s="14"/>
      <c r="G37" s="69"/>
      <c r="H37" s="89"/>
      <c r="I37" s="69"/>
      <c r="J37" s="89"/>
      <c r="K37" s="69"/>
      <c r="L37" s="18"/>
      <c r="M37" s="69"/>
      <c r="N37" s="86"/>
      <c r="O37" s="69"/>
      <c r="P37" s="18"/>
      <c r="Q37" s="39"/>
      <c r="R37" s="87"/>
    </row>
    <row r="38" spans="1:18" ht="12.75">
      <c r="A38" s="34" t="s">
        <v>131</v>
      </c>
      <c r="B38" s="18">
        <v>0</v>
      </c>
      <c r="C38" s="18"/>
      <c r="D38" s="18">
        <v>0</v>
      </c>
      <c r="E38" s="69"/>
      <c r="F38" s="14">
        <v>0</v>
      </c>
      <c r="G38" s="69"/>
      <c r="H38" s="89">
        <v>0</v>
      </c>
      <c r="I38" s="69"/>
      <c r="J38" s="89">
        <v>0</v>
      </c>
      <c r="K38" s="69"/>
      <c r="L38" s="18">
        <v>0</v>
      </c>
      <c r="M38" s="69"/>
      <c r="N38" s="86">
        <f>+L38+J38+H38+F38+D38+B38</f>
        <v>0</v>
      </c>
      <c r="O38" s="69"/>
      <c r="P38" s="18">
        <v>-15895</v>
      </c>
      <c r="Q38" s="39"/>
      <c r="R38" s="87">
        <f>+N38+P38</f>
        <v>-15895</v>
      </c>
    </row>
    <row r="39" spans="1:18" ht="12.75">
      <c r="A39" s="54"/>
      <c r="B39" s="18"/>
      <c r="C39" s="18"/>
      <c r="D39" s="18"/>
      <c r="E39" s="69"/>
      <c r="F39" s="14"/>
      <c r="G39" s="69"/>
      <c r="H39" s="89"/>
      <c r="I39" s="69"/>
      <c r="J39" s="89"/>
      <c r="K39" s="69"/>
      <c r="L39" s="18"/>
      <c r="M39" s="69"/>
      <c r="N39" s="86"/>
      <c r="O39" s="69"/>
      <c r="P39" s="18"/>
      <c r="Q39" s="39"/>
      <c r="R39" s="87"/>
    </row>
    <row r="40" spans="1:18" ht="12.75">
      <c r="A40" s="34" t="s">
        <v>132</v>
      </c>
      <c r="B40" s="18">
        <v>0</v>
      </c>
      <c r="C40" s="18"/>
      <c r="D40" s="18">
        <v>0</v>
      </c>
      <c r="E40" s="69"/>
      <c r="F40" s="14">
        <v>0</v>
      </c>
      <c r="G40" s="69"/>
      <c r="H40" s="89">
        <v>0</v>
      </c>
      <c r="I40" s="69"/>
      <c r="J40" s="89">
        <v>0</v>
      </c>
      <c r="K40" s="69"/>
      <c r="L40" s="18">
        <v>0</v>
      </c>
      <c r="M40" s="69"/>
      <c r="N40" s="86">
        <f>+L40+J40+H40+F40+D40+B40</f>
        <v>0</v>
      </c>
      <c r="O40" s="69"/>
      <c r="P40" s="18">
        <v>30</v>
      </c>
      <c r="Q40" s="39"/>
      <c r="R40" s="87">
        <f>+N40+P40</f>
        <v>30</v>
      </c>
    </row>
    <row r="41" spans="1:18" ht="12.75">
      <c r="A41" s="33"/>
      <c r="B41" s="15"/>
      <c r="C41" s="15"/>
      <c r="D41" s="15"/>
      <c r="E41" s="95"/>
      <c r="F41" s="15"/>
      <c r="G41" s="95"/>
      <c r="H41" s="96"/>
      <c r="I41" s="95"/>
      <c r="J41" s="95"/>
      <c r="K41" s="95"/>
      <c r="L41" s="15"/>
      <c r="M41" s="95"/>
      <c r="N41" s="95"/>
      <c r="O41" s="95"/>
      <c r="P41" s="100"/>
      <c r="Q41" s="98"/>
      <c r="R41" s="98"/>
    </row>
    <row r="42" spans="1:18" ht="12.75">
      <c r="A42" s="54" t="s">
        <v>81</v>
      </c>
      <c r="B42" s="108">
        <v>0</v>
      </c>
      <c r="C42" s="14"/>
      <c r="D42" s="14">
        <v>0</v>
      </c>
      <c r="E42" s="101"/>
      <c r="F42" s="14">
        <v>-75</v>
      </c>
      <c r="G42" s="101"/>
      <c r="H42" s="14">
        <v>0</v>
      </c>
      <c r="I42" s="101"/>
      <c r="J42" s="14">
        <v>0</v>
      </c>
      <c r="K42" s="101"/>
      <c r="L42" s="14">
        <v>0</v>
      </c>
      <c r="M42" s="101"/>
      <c r="N42" s="102">
        <f>+L42+J42+H42+F42+D42+B42</f>
        <v>-75</v>
      </c>
      <c r="O42" s="101"/>
      <c r="P42" s="14">
        <v>0</v>
      </c>
      <c r="Q42" s="12"/>
      <c r="R42" s="109">
        <f>+N42+P42</f>
        <v>-75</v>
      </c>
    </row>
    <row r="43" spans="1:18" ht="12.75">
      <c r="A43" s="34" t="s">
        <v>133</v>
      </c>
      <c r="B43" s="108">
        <v>0</v>
      </c>
      <c r="C43" s="14"/>
      <c r="D43" s="14">
        <v>0</v>
      </c>
      <c r="E43" s="101"/>
      <c r="F43" s="14">
        <v>0</v>
      </c>
      <c r="G43" s="101"/>
      <c r="H43" s="14">
        <v>0</v>
      </c>
      <c r="I43" s="101"/>
      <c r="J43" s="14">
        <v>-331</v>
      </c>
      <c r="K43" s="101"/>
      <c r="L43" s="14">
        <v>0</v>
      </c>
      <c r="M43" s="101"/>
      <c r="N43" s="102">
        <f>+L43+J43+H43+F43+D43+B43</f>
        <v>-331</v>
      </c>
      <c r="O43" s="101"/>
      <c r="P43" s="14">
        <v>0</v>
      </c>
      <c r="Q43" s="12"/>
      <c r="R43" s="109">
        <f>+N43+P43</f>
        <v>-331</v>
      </c>
    </row>
    <row r="44" spans="1:18" ht="12.75">
      <c r="A44" s="33" t="s">
        <v>79</v>
      </c>
      <c r="B44" s="94">
        <v>0</v>
      </c>
      <c r="C44" s="95"/>
      <c r="D44" s="15">
        <v>-1337</v>
      </c>
      <c r="E44" s="95"/>
      <c r="F44" s="15">
        <v>0</v>
      </c>
      <c r="G44" s="95"/>
      <c r="H44" s="113">
        <v>0</v>
      </c>
      <c r="I44" s="95"/>
      <c r="J44" s="15">
        <v>0</v>
      </c>
      <c r="K44" s="95"/>
      <c r="L44" s="15">
        <v>0</v>
      </c>
      <c r="M44" s="95"/>
      <c r="N44" s="97">
        <f>+L44+J44+H44+F44+D44+B44</f>
        <v>-1337</v>
      </c>
      <c r="O44" s="95"/>
      <c r="P44" s="15">
        <v>0</v>
      </c>
      <c r="Q44" s="98"/>
      <c r="R44" s="99">
        <f>+N44+P44</f>
        <v>-1337</v>
      </c>
    </row>
    <row r="45" spans="1:18" ht="12.75">
      <c r="A45" s="54" t="s">
        <v>80</v>
      </c>
      <c r="B45" s="91">
        <f>SUM(B42:B44)</f>
        <v>0</v>
      </c>
      <c r="C45" s="92"/>
      <c r="D45" s="91">
        <f>SUM(D42:D44)</f>
        <v>-1337</v>
      </c>
      <c r="E45" s="92"/>
      <c r="F45" s="91">
        <f>SUM(F42:F44)</f>
        <v>-75</v>
      </c>
      <c r="G45" s="92"/>
      <c r="H45" s="91">
        <f>SUM(H42:H44)</f>
        <v>0</v>
      </c>
      <c r="I45" s="92"/>
      <c r="J45" s="91">
        <f>SUM(J42:J44)</f>
        <v>-331</v>
      </c>
      <c r="K45" s="92"/>
      <c r="L45" s="91">
        <f>SUM(L42:L44)</f>
        <v>0</v>
      </c>
      <c r="M45" s="92"/>
      <c r="N45" s="91">
        <f>SUM(N42:N44)</f>
        <v>-1743</v>
      </c>
      <c r="O45" s="92"/>
      <c r="P45" s="91">
        <f>SUM(P42:P44)</f>
        <v>0</v>
      </c>
      <c r="Q45" s="93"/>
      <c r="R45" s="91">
        <f>SUM(R42:R44)</f>
        <v>-1743</v>
      </c>
    </row>
    <row r="46" spans="1:18" ht="12.75">
      <c r="A46" s="33"/>
      <c r="B46" s="14"/>
      <c r="C46" s="101"/>
      <c r="D46" s="14"/>
      <c r="E46" s="101"/>
      <c r="F46" s="14"/>
      <c r="G46" s="101"/>
      <c r="H46" s="14"/>
      <c r="I46" s="101"/>
      <c r="J46" s="14"/>
      <c r="K46" s="101"/>
      <c r="L46" s="14"/>
      <c r="M46" s="101"/>
      <c r="N46" s="14"/>
      <c r="O46" s="101"/>
      <c r="P46" s="14"/>
      <c r="Q46" s="12"/>
      <c r="R46" s="14"/>
    </row>
    <row r="47" spans="1:18" ht="12.75">
      <c r="A47" s="33" t="s">
        <v>78</v>
      </c>
      <c r="B47" s="14">
        <v>0</v>
      </c>
      <c r="C47" s="101"/>
      <c r="D47" s="14">
        <v>0</v>
      </c>
      <c r="E47" s="101"/>
      <c r="F47" s="14">
        <v>0</v>
      </c>
      <c r="G47" s="101"/>
      <c r="H47" s="14">
        <v>-126953</v>
      </c>
      <c r="I47" s="101"/>
      <c r="J47" s="14">
        <v>0</v>
      </c>
      <c r="K47" s="101"/>
      <c r="L47" s="14">
        <v>126953</v>
      </c>
      <c r="M47" s="101"/>
      <c r="N47" s="86">
        <f>+L47+J47+H47+F47+D47+B47</f>
        <v>0</v>
      </c>
      <c r="O47" s="101"/>
      <c r="P47" s="14">
        <v>0</v>
      </c>
      <c r="Q47" s="12"/>
      <c r="R47" s="87">
        <f>+N47+P47</f>
        <v>0</v>
      </c>
    </row>
    <row r="48" spans="1:18" ht="12.75">
      <c r="A48" s="33"/>
      <c r="B48" s="14"/>
      <c r="C48" s="101"/>
      <c r="D48" s="14"/>
      <c r="E48" s="101"/>
      <c r="F48" s="14"/>
      <c r="G48" s="101"/>
      <c r="H48" s="14"/>
      <c r="I48" s="101"/>
      <c r="J48" s="14"/>
      <c r="K48" s="101"/>
      <c r="L48" s="14"/>
      <c r="M48" s="101"/>
      <c r="N48" s="14"/>
      <c r="O48" s="101"/>
      <c r="P48" s="14"/>
      <c r="Q48" s="12"/>
      <c r="R48" s="14"/>
    </row>
    <row r="49" spans="1:18" ht="12.75">
      <c r="A49" s="34" t="s">
        <v>134</v>
      </c>
      <c r="B49" s="14">
        <v>0</v>
      </c>
      <c r="C49" s="101"/>
      <c r="D49" s="14">
        <v>0</v>
      </c>
      <c r="E49" s="101"/>
      <c r="F49" s="14">
        <v>0</v>
      </c>
      <c r="G49" s="101"/>
      <c r="H49" s="14">
        <v>0</v>
      </c>
      <c r="I49" s="101"/>
      <c r="J49" s="14">
        <v>0</v>
      </c>
      <c r="K49" s="101"/>
      <c r="L49" s="14">
        <f>'IS'!I40</f>
        <v>18479</v>
      </c>
      <c r="M49" s="101"/>
      <c r="N49" s="86">
        <f>+L49+J49+H49+F49+D49+B49</f>
        <v>18479</v>
      </c>
      <c r="O49" s="101"/>
      <c r="P49" s="14">
        <f>'IS'!I41</f>
        <v>-4061</v>
      </c>
      <c r="Q49" s="12"/>
      <c r="R49" s="87">
        <f>+N49+P49</f>
        <v>14418</v>
      </c>
    </row>
    <row r="50" spans="1:18" ht="12.75">
      <c r="A50" s="33"/>
      <c r="B50" s="18"/>
      <c r="C50" s="18"/>
      <c r="D50" s="18"/>
      <c r="E50" s="69"/>
      <c r="F50" s="18"/>
      <c r="G50" s="69"/>
      <c r="H50" s="88"/>
      <c r="I50" s="69"/>
      <c r="J50" s="69"/>
      <c r="K50" s="69"/>
      <c r="L50" s="18"/>
      <c r="M50" s="69"/>
      <c r="N50" s="69"/>
      <c r="O50" s="69"/>
      <c r="P50" s="90"/>
      <c r="Q50" s="39"/>
      <c r="R50" s="39"/>
    </row>
    <row r="51" spans="1:20" ht="13.5" thickBot="1">
      <c r="A51" s="76" t="s">
        <v>126</v>
      </c>
      <c r="B51" s="27">
        <f>SUM(B29:B50)-B45</f>
        <v>529153.415</v>
      </c>
      <c r="C51" s="27"/>
      <c r="D51" s="27">
        <f>SUM(D29:D50)-D45</f>
        <v>316155</v>
      </c>
      <c r="E51" s="103"/>
      <c r="F51" s="27">
        <f>SUM(F29:F50)-F45</f>
        <v>-75</v>
      </c>
      <c r="G51" s="103"/>
      <c r="H51" s="27">
        <f>SUM(H29:H50)-H45</f>
        <v>0</v>
      </c>
      <c r="I51" s="103"/>
      <c r="J51" s="27">
        <f>SUM(J29:J50)-J45</f>
        <v>134233</v>
      </c>
      <c r="K51" s="103"/>
      <c r="L51" s="27">
        <f>SUM(L29:L50)-L45</f>
        <v>145403</v>
      </c>
      <c r="M51" s="103"/>
      <c r="N51" s="27">
        <f>SUM(N29:N50)-N45</f>
        <v>1124869.415</v>
      </c>
      <c r="O51" s="103"/>
      <c r="P51" s="27">
        <f>SUM(P29:P50)-P45</f>
        <v>44149</v>
      </c>
      <c r="Q51" s="104"/>
      <c r="R51" s="27">
        <f>SUM(R29:R50)-R45</f>
        <v>1169018.415</v>
      </c>
      <c r="T51" s="105"/>
    </row>
    <row r="52" spans="1:18" ht="12.75">
      <c r="A52" s="33"/>
      <c r="B52" s="18"/>
      <c r="C52" s="18"/>
      <c r="D52" s="18"/>
      <c r="E52" s="18"/>
      <c r="F52" s="18"/>
      <c r="G52" s="18"/>
      <c r="H52" s="18"/>
      <c r="I52" s="18"/>
      <c r="J52" s="18"/>
      <c r="K52" s="69"/>
      <c r="L52" s="39"/>
      <c r="M52" s="39"/>
      <c r="N52" s="39"/>
      <c r="O52" s="39"/>
      <c r="P52" s="69"/>
      <c r="Q52" s="69"/>
      <c r="R52" s="69"/>
    </row>
    <row r="53" spans="1:18" ht="12.75">
      <c r="A53" s="119" t="s">
        <v>97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90"/>
      <c r="M53" s="39"/>
      <c r="N53" s="39"/>
      <c r="O53" s="39"/>
      <c r="P53" s="69"/>
      <c r="Q53" s="69"/>
      <c r="R53" s="69"/>
    </row>
    <row r="54" spans="1:18" ht="12.75">
      <c r="A54" s="10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9"/>
      <c r="M54" s="39"/>
      <c r="N54" s="39"/>
      <c r="O54" s="39"/>
      <c r="P54" s="69"/>
      <c r="Q54" s="69"/>
      <c r="R54" s="69"/>
    </row>
    <row r="55" spans="1:18" s="122" customFormat="1" ht="12.75">
      <c r="A55" s="120" t="s">
        <v>91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1:18" ht="12.75">
      <c r="A56" s="5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</sheetData>
  <mergeCells count="1">
    <mergeCell ref="B12:N12"/>
  </mergeCells>
  <printOptions horizontalCentered="1"/>
  <pageMargins left="0.3" right="0.3" top="0.2" bottom="0.3" header="0.1" footer="0.1"/>
  <pageSetup fitToHeight="1" fitToWidth="1" horizontalDpi="600" verticalDpi="600" orientation="landscape" paperSize="9" scale="81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2008-02-15T09:30:53Z</cp:lastPrinted>
  <dcterms:created xsi:type="dcterms:W3CDTF">1999-08-02T06:32:51Z</dcterms:created>
  <dcterms:modified xsi:type="dcterms:W3CDTF">2008-02-25T08:58:03Z</dcterms:modified>
  <cp:category/>
  <cp:version/>
  <cp:contentType/>
  <cp:contentStatus/>
</cp:coreProperties>
</file>